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735" windowWidth="4290" windowHeight="3645" activeTab="0"/>
  </bookViews>
  <sheets>
    <sheet name="Eks_1_1" sheetId="1" r:id="rId1"/>
    <sheet name="Eks_1_2" sheetId="2" r:id="rId2"/>
    <sheet name="Eks_1_3" sheetId="3" r:id="rId3"/>
    <sheet name="Eks_1_4" sheetId="4" r:id="rId4"/>
    <sheet name="Eks_1_5" sheetId="5" r:id="rId5"/>
    <sheet name="Eks_1_6" sheetId="6" r:id="rId6"/>
    <sheet name="Eks_1_7" sheetId="7" r:id="rId7"/>
    <sheet name="Eks_1_8" sheetId="8" r:id="rId8"/>
    <sheet name="Eks_1_9" sheetId="9" r:id="rId9"/>
    <sheet name="Eks_1_10" sheetId="10" r:id="rId10"/>
    <sheet name="Eks_1_11" sheetId="11" r:id="rId11"/>
    <sheet name="Eks_1_12" sheetId="12" r:id="rId12"/>
    <sheet name="Eks_1_13" sheetId="13" r:id="rId13"/>
    <sheet name="Eks_1_14" sheetId="14" r:id="rId14"/>
    <sheet name="Eks_1_15" sheetId="15" r:id="rId15"/>
  </sheets>
  <definedNames>
    <definedName name="solver_adj" localSheetId="14" hidden="1">'Eks_1_15'!$B$6</definedName>
    <definedName name="solver_cvg" localSheetId="14" hidden="1">0.0001</definedName>
    <definedName name="solver_drv" localSheetId="14" hidden="1">1</definedName>
    <definedName name="solver_est" localSheetId="14" hidden="1">1</definedName>
    <definedName name="solver_itr" localSheetId="14" hidden="1">100</definedName>
    <definedName name="solver_lin" localSheetId="14" hidden="1">2</definedName>
    <definedName name="solver_neg" localSheetId="14" hidden="1">2</definedName>
    <definedName name="solver_num" localSheetId="14" hidden="1">0</definedName>
    <definedName name="solver_nwt" localSheetId="14" hidden="1">1</definedName>
    <definedName name="solver_opt" localSheetId="14" hidden="1">'Eks_1_15'!$B$5</definedName>
    <definedName name="solver_pre" localSheetId="14" hidden="1">0.000001</definedName>
    <definedName name="solver_scl" localSheetId="14" hidden="1">2</definedName>
    <definedName name="solver_sho" localSheetId="14" hidden="1">2</definedName>
    <definedName name="solver_tim" localSheetId="14" hidden="1">100</definedName>
    <definedName name="solver_tol" localSheetId="14" hidden="1">0.05</definedName>
    <definedName name="solver_typ" localSheetId="14" hidden="1">3</definedName>
    <definedName name="solver_val" localSheetId="14" hidden="1">0</definedName>
  </definedNames>
  <calcPr fullCalcOnLoad="1"/>
</workbook>
</file>

<file path=xl/sharedStrings.xml><?xml version="1.0" encoding="utf-8"?>
<sst xmlns="http://schemas.openxmlformats.org/spreadsheetml/2006/main" count="109" uniqueCount="78">
  <si>
    <t>Eksempel 1.1</t>
  </si>
  <si>
    <t>FV :</t>
  </si>
  <si>
    <t>r :</t>
  </si>
  <si>
    <t>n :</t>
  </si>
  <si>
    <t>PV :</t>
  </si>
  <si>
    <t>Eksempel 1.2</t>
  </si>
  <si>
    <t>Innskudd</t>
  </si>
  <si>
    <t>Rente</t>
  </si>
  <si>
    <t>Ant år</t>
  </si>
  <si>
    <t>År</t>
  </si>
  <si>
    <t>Rentes Rente</t>
  </si>
  <si>
    <r>
      <t>Innsk*(1+r)</t>
    </r>
    <r>
      <rPr>
        <vertAlign val="superscript"/>
        <sz val="10"/>
        <rFont val="Arial"/>
        <family val="2"/>
      </rPr>
      <t>t</t>
    </r>
  </si>
  <si>
    <t>Sluttverdi</t>
  </si>
  <si>
    <t>Eksempel 1.3</t>
  </si>
  <si>
    <t>Kontantstrømmer:</t>
  </si>
  <si>
    <t>Periode:</t>
  </si>
  <si>
    <t>Nåverdi</t>
  </si>
  <si>
    <t>Avkastningskrav:</t>
  </si>
  <si>
    <t>Eksempel 1.4</t>
  </si>
  <si>
    <t>Dato:</t>
  </si>
  <si>
    <t>Eksempel 1.5</t>
  </si>
  <si>
    <t>Nominell rente</t>
  </si>
  <si>
    <t>a) Ant.perioder:</t>
  </si>
  <si>
    <t>Effektiv rente:</t>
  </si>
  <si>
    <t>uendelig</t>
  </si>
  <si>
    <t>b) Ant.perioder:</t>
  </si>
  <si>
    <t>Ant. terminer:</t>
  </si>
  <si>
    <t>Nominell rente:</t>
  </si>
  <si>
    <t>Eksempel 1.6</t>
  </si>
  <si>
    <t>Eksempel 1.7</t>
  </si>
  <si>
    <t>Periode</t>
  </si>
  <si>
    <t>Kontantstrøm</t>
  </si>
  <si>
    <t>Internrente</t>
  </si>
  <si>
    <t>Eksempel 1.8</t>
  </si>
  <si>
    <t>Fast beløp</t>
  </si>
  <si>
    <t>Antall år</t>
  </si>
  <si>
    <t>Avkastningskrav</t>
  </si>
  <si>
    <t>Eksempel 1.9</t>
  </si>
  <si>
    <t>Annuitetslån</t>
  </si>
  <si>
    <t>Rente p.a.</t>
  </si>
  <si>
    <t>Ant. år</t>
  </si>
  <si>
    <t>Lån IB</t>
  </si>
  <si>
    <t>Terminbeløp</t>
  </si>
  <si>
    <t>Renter</t>
  </si>
  <si>
    <t>Avdrag</t>
  </si>
  <si>
    <t>Sum renter</t>
  </si>
  <si>
    <t>Sum avdrag</t>
  </si>
  <si>
    <t>Lån UB</t>
  </si>
  <si>
    <t>Eksempel 1.10</t>
  </si>
  <si>
    <t>Eksempel 1.11</t>
  </si>
  <si>
    <t>Investering</t>
  </si>
  <si>
    <t>a)</t>
  </si>
  <si>
    <t>Årlig utbetaling</t>
  </si>
  <si>
    <t>Avkastning</t>
  </si>
  <si>
    <t>b)</t>
  </si>
  <si>
    <t>Indeksregulering</t>
  </si>
  <si>
    <t>b) Alternativ løsning ved bruk av målsøking.</t>
  </si>
  <si>
    <t>Netto nåverdi</t>
  </si>
  <si>
    <t>Eksempel 1.12</t>
  </si>
  <si>
    <t>Ant. terminer pr. år</t>
  </si>
  <si>
    <t>Eff. rente pr. termin:</t>
  </si>
  <si>
    <t>Antall terminer</t>
  </si>
  <si>
    <t>Eff. rente pr. år:</t>
  </si>
  <si>
    <t>Nom. rente pr. år:</t>
  </si>
  <si>
    <t>Eksempel 1.14</t>
  </si>
  <si>
    <t>Ligningen består av 4 ledd:</t>
  </si>
  <si>
    <t>Sum:</t>
  </si>
  <si>
    <t>IRR:</t>
  </si>
  <si>
    <t>Dato</t>
  </si>
  <si>
    <t>Eksempel 1.15</t>
  </si>
  <si>
    <t>Eksempel 1.13</t>
  </si>
  <si>
    <t>Pålydende</t>
  </si>
  <si>
    <t>Kupongrente</t>
  </si>
  <si>
    <t>Pris på obligasjon</t>
  </si>
  <si>
    <t>NPV</t>
  </si>
  <si>
    <t>IRR</t>
  </si>
  <si>
    <r>
      <t>NPV</t>
    </r>
    <r>
      <rPr>
        <sz val="10"/>
        <rFont val="Arial"/>
        <family val="0"/>
      </rPr>
      <t xml:space="preserve"> = markedsverdi</t>
    </r>
  </si>
  <si>
    <t>Se løsning i boken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</si>
</sst>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  <numFmt numFmtId="173" formatCode="0.000\ %"/>
    <numFmt numFmtId="174" formatCode="0.0000\ %"/>
    <numFmt numFmtId="175" formatCode="#,##0.0"/>
    <numFmt numFmtId="176" formatCode="#,##0.000"/>
    <numFmt numFmtId="177" formatCode="#,##0.0000"/>
    <numFmt numFmtId="178" formatCode="&quot;kr&quot;\ #,##0.0;[Red]&quot;kr&quot;\ \-#,##0.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kr&quot;\ #,##0.000;[Red]&quot;kr&quot;\ \-#,##0.000"/>
    <numFmt numFmtId="185" formatCode="0.00000\ %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10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9" fontId="0" fillId="0" borderId="0" xfId="15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172" fontId="0" fillId="0" borderId="0" xfId="15" applyNumberFormat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15" applyNumberFormat="1" applyAlignment="1">
      <alignment horizontal="center"/>
    </xf>
    <xf numFmtId="9" fontId="0" fillId="0" borderId="0" xfId="15" applyAlignment="1">
      <alignment horizontal="center"/>
    </xf>
    <xf numFmtId="1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15" applyAlignment="1">
      <alignment/>
    </xf>
    <xf numFmtId="10" fontId="0" fillId="0" borderId="0" xfId="15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15" applyNumberForma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Innskudd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Eks_1_2!$B$7:$B$10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Renter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Eks_1_2!$C$7:$C$10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Rentes renter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Eks_1_2!$D$7:$D$10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6556335"/>
        <c:axId val="39244968"/>
      </c:barChart>
      <c:catAx>
        <c:axId val="56556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4968"/>
        <c:crosses val="autoZero"/>
        <c:auto val="1"/>
        <c:lblOffset val="100"/>
        <c:noMultiLvlLbl val="0"/>
      </c:catAx>
      <c:valAx>
        <c:axId val="39244968"/>
        <c:scaling>
          <c:orientation val="minMax"/>
          <c:max val="28000"/>
          <c:min val="2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Beløp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6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133350</xdr:rowOff>
    </xdr:from>
    <xdr:to>
      <xdr:col>10</xdr:col>
      <xdr:colOff>142875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248150" y="133350"/>
        <a:ext cx="36861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0.140625" style="0" customWidth="1"/>
    <col min="3" max="3" width="10.421875" style="0" customWidth="1"/>
    <col min="4" max="4" width="10.00390625" style="0" customWidth="1"/>
  </cols>
  <sheetData>
    <row r="1" spans="1:3" ht="12.75">
      <c r="A1" s="6" t="s">
        <v>0</v>
      </c>
      <c r="C1" s="4"/>
    </row>
    <row r="3" spans="1:2" ht="12.75">
      <c r="A3" s="1" t="s">
        <v>1</v>
      </c>
      <c r="B3" s="2">
        <v>500000</v>
      </c>
    </row>
    <row r="4" spans="1:2" ht="12.75">
      <c r="A4" s="1" t="s">
        <v>2</v>
      </c>
      <c r="B4" s="3">
        <v>0.0825</v>
      </c>
    </row>
    <row r="5" spans="1:2" ht="12.75">
      <c r="A5" s="1" t="s">
        <v>3</v>
      </c>
      <c r="B5" s="4">
        <v>4</v>
      </c>
    </row>
    <row r="7" spans="1:2" ht="12.75">
      <c r="A7" s="1" t="s">
        <v>4</v>
      </c>
      <c r="B7" s="5">
        <f>B3/(1+B4)^B5</f>
        <v>364131.6124114851</v>
      </c>
    </row>
    <row r="8" ht="12.75">
      <c r="A8" s="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5" max="5" width="13.8515625" style="0" bestFit="1" customWidth="1"/>
  </cols>
  <sheetData>
    <row r="1" ht="12.75">
      <c r="A1" s="6" t="s">
        <v>48</v>
      </c>
    </row>
    <row r="2" spans="1:2" ht="12.75">
      <c r="A2" t="s">
        <v>38</v>
      </c>
      <c r="B2" s="16">
        <v>800000</v>
      </c>
    </row>
    <row r="3" spans="1:2" ht="12.75">
      <c r="A3" t="s">
        <v>39</v>
      </c>
      <c r="B3" s="20">
        <v>0.07</v>
      </c>
    </row>
    <row r="4" spans="1:2" ht="12.75">
      <c r="A4" t="s">
        <v>42</v>
      </c>
      <c r="B4" s="16">
        <v>70000</v>
      </c>
    </row>
    <row r="6" spans="1:2" ht="12.75">
      <c r="A6" t="s">
        <v>40</v>
      </c>
      <c r="B6" s="23">
        <f>NPER(B3,-B4,B2)</f>
        <v>23.787615459936106</v>
      </c>
    </row>
    <row r="8" ht="12.75">
      <c r="E8" s="2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8.8515625" style="0" customWidth="1"/>
    <col min="3" max="3" width="6.140625" style="0" customWidth="1"/>
    <col min="4" max="4" width="12.7109375" style="0" customWidth="1"/>
  </cols>
  <sheetData>
    <row r="1" ht="12.75">
      <c r="A1" s="6" t="s">
        <v>49</v>
      </c>
    </row>
    <row r="2" ht="12.75">
      <c r="A2" t="s">
        <v>51</v>
      </c>
    </row>
    <row r="3" spans="1:2" ht="12.75">
      <c r="A3" t="s">
        <v>50</v>
      </c>
      <c r="B3" s="7">
        <v>120000</v>
      </c>
    </row>
    <row r="4" spans="1:2" ht="12.75">
      <c r="A4" t="s">
        <v>52</v>
      </c>
      <c r="B4" s="7">
        <v>20000</v>
      </c>
    </row>
    <row r="5" spans="1:2" ht="12.75">
      <c r="A5" t="s">
        <v>35</v>
      </c>
      <c r="B5">
        <v>10</v>
      </c>
    </row>
    <row r="6" spans="1:2" ht="12.75">
      <c r="A6" t="s">
        <v>53</v>
      </c>
      <c r="B6" s="25">
        <f>RATE(B5,B4,-B3)</f>
        <v>0.10557981604988853</v>
      </c>
    </row>
    <row r="8" spans="1:4" ht="12.75">
      <c r="A8" t="s">
        <v>54</v>
      </c>
      <c r="C8" s="4" t="s">
        <v>9</v>
      </c>
      <c r="D8" s="4" t="s">
        <v>31</v>
      </c>
    </row>
    <row r="9" spans="1:4" ht="12.75">
      <c r="A9" t="s">
        <v>50</v>
      </c>
      <c r="B9" s="7">
        <v>120000</v>
      </c>
      <c r="C9" s="4">
        <v>0</v>
      </c>
      <c r="D9" s="7">
        <f>-B9</f>
        <v>-120000</v>
      </c>
    </row>
    <row r="10" spans="1:4" ht="12.75">
      <c r="A10" t="s">
        <v>52</v>
      </c>
      <c r="B10" s="7">
        <v>20000</v>
      </c>
      <c r="C10" s="4">
        <v>1</v>
      </c>
      <c r="D10" s="7">
        <f>B10</f>
        <v>20000</v>
      </c>
    </row>
    <row r="11" spans="1:4" ht="12.75">
      <c r="A11" t="s">
        <v>35</v>
      </c>
      <c r="B11">
        <v>10</v>
      </c>
      <c r="C11" s="4">
        <v>2</v>
      </c>
      <c r="D11" s="7">
        <f>D10*(1+$B$12)</f>
        <v>20800</v>
      </c>
    </row>
    <row r="12" spans="1:4" ht="12.75">
      <c r="A12" t="s">
        <v>55</v>
      </c>
      <c r="B12" s="27">
        <v>0.04</v>
      </c>
      <c r="C12" s="4">
        <v>3</v>
      </c>
      <c r="D12" s="7">
        <f aca="true" t="shared" si="0" ref="D12:D19">D11*(1+$B$12)</f>
        <v>21632</v>
      </c>
    </row>
    <row r="13" spans="3:4" ht="12.75">
      <c r="C13" s="4">
        <v>4</v>
      </c>
      <c r="D13" s="7">
        <f t="shared" si="0"/>
        <v>22497.280000000002</v>
      </c>
    </row>
    <row r="14" spans="1:4" ht="12.75">
      <c r="A14" t="s">
        <v>53</v>
      </c>
      <c r="B14" s="25">
        <f>IRR(D9:D19)</f>
        <v>0.1402850451604573</v>
      </c>
      <c r="C14" s="4">
        <v>5</v>
      </c>
      <c r="D14" s="7">
        <f t="shared" si="0"/>
        <v>23397.171200000004</v>
      </c>
    </row>
    <row r="15" spans="3:4" ht="12.75">
      <c r="C15" s="4">
        <v>6</v>
      </c>
      <c r="D15" s="7">
        <f t="shared" si="0"/>
        <v>24333.058048000006</v>
      </c>
    </row>
    <row r="16" spans="3:4" ht="12.75">
      <c r="C16" s="4">
        <v>7</v>
      </c>
      <c r="D16" s="7">
        <f t="shared" si="0"/>
        <v>25306.380369920007</v>
      </c>
    </row>
    <row r="17" spans="3:4" ht="12.75">
      <c r="C17" s="4">
        <v>8</v>
      </c>
      <c r="D17" s="7">
        <f t="shared" si="0"/>
        <v>26318.63558471681</v>
      </c>
    </row>
    <row r="18" spans="3:4" ht="12.75">
      <c r="C18" s="4">
        <v>9</v>
      </c>
      <c r="D18" s="7">
        <f t="shared" si="0"/>
        <v>27371.381008105483</v>
      </c>
    </row>
    <row r="19" spans="3:4" ht="12.75">
      <c r="C19" s="4">
        <v>10</v>
      </c>
      <c r="D19" s="7">
        <f t="shared" si="0"/>
        <v>28466.236248429705</v>
      </c>
    </row>
    <row r="21" ht="12.75">
      <c r="A21" t="s">
        <v>56</v>
      </c>
    </row>
    <row r="23" spans="1:2" ht="12.75">
      <c r="A23" t="s">
        <v>57</v>
      </c>
      <c r="B23">
        <f>-B9+B10*(((1+B24)^B11-(1+B12)^B11)/((B24-B12)*(1+B24)^B11))</f>
        <v>-6.184563972055912E-09</v>
      </c>
    </row>
    <row r="24" spans="1:2" ht="12.75">
      <c r="A24" t="s">
        <v>36</v>
      </c>
      <c r="B24" s="31">
        <v>0.14028504516046958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0" customWidth="1"/>
  </cols>
  <sheetData>
    <row r="1" ht="12.75">
      <c r="A1" s="6" t="s">
        <v>58</v>
      </c>
    </row>
    <row r="3" spans="1:2" ht="12.75">
      <c r="A3" t="s">
        <v>38</v>
      </c>
      <c r="B3" s="7">
        <v>700000</v>
      </c>
    </row>
    <row r="4" spans="1:2" ht="12.75">
      <c r="A4" t="s">
        <v>35</v>
      </c>
      <c r="B4">
        <v>15</v>
      </c>
    </row>
    <row r="5" spans="1:2" ht="12.75">
      <c r="A5" t="s">
        <v>59</v>
      </c>
      <c r="B5">
        <v>12</v>
      </c>
    </row>
    <row r="6" spans="1:2" ht="12.75">
      <c r="A6" t="s">
        <v>42</v>
      </c>
      <c r="B6" s="7">
        <v>6852</v>
      </c>
    </row>
    <row r="8" spans="1:2" ht="12.75">
      <c r="A8" t="s">
        <v>61</v>
      </c>
      <c r="B8">
        <f>B4*B5</f>
        <v>180</v>
      </c>
    </row>
    <row r="9" spans="1:2" ht="12.75">
      <c r="A9" t="s">
        <v>60</v>
      </c>
      <c r="B9" s="26">
        <f>RATE(B8,B6,-B3)</f>
        <v>0.006999579493915303</v>
      </c>
    </row>
    <row r="10" spans="1:2" ht="12.75">
      <c r="A10" t="s">
        <v>62</v>
      </c>
      <c r="B10" s="28">
        <f>(1+B9)^B5-1</f>
        <v>0.08730521341859498</v>
      </c>
    </row>
    <row r="11" spans="1:2" ht="12.75">
      <c r="A11" t="s">
        <v>63</v>
      </c>
      <c r="B11" s="28">
        <f>_XLL.NOMINELL(B10,B5)</f>
        <v>0.0839949539269833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customWidth="1"/>
  </cols>
  <sheetData>
    <row r="1" ht="12.75">
      <c r="A1" s="6" t="s">
        <v>70</v>
      </c>
    </row>
    <row r="3" spans="1:2" ht="12.75">
      <c r="A3" t="s">
        <v>71</v>
      </c>
      <c r="B3" s="7">
        <v>5000</v>
      </c>
    </row>
    <row r="4" spans="1:2" ht="12.75">
      <c r="A4" t="s">
        <v>72</v>
      </c>
      <c r="B4" s="31">
        <v>0.07</v>
      </c>
    </row>
    <row r="5" spans="1:2" ht="12.75">
      <c r="A5" t="s">
        <v>36</v>
      </c>
      <c r="B5" s="31">
        <v>0.05</v>
      </c>
    </row>
    <row r="6" spans="1:2" ht="12.75">
      <c r="A6" t="s">
        <v>73</v>
      </c>
      <c r="B6" s="7">
        <v>5250</v>
      </c>
    </row>
    <row r="8" spans="1:2" ht="12.75">
      <c r="A8" s="34" t="s">
        <v>76</v>
      </c>
      <c r="B8" s="32">
        <f>NPV($B$5,$B$11:$B$20)</f>
        <v>5772.17349291848</v>
      </c>
    </row>
    <row r="10" ht="12.75">
      <c r="A10" s="30" t="s">
        <v>9</v>
      </c>
    </row>
    <row r="11" spans="1:2" ht="12.75">
      <c r="A11">
        <v>1</v>
      </c>
      <c r="B11">
        <f>$B$4*$B$3</f>
        <v>350.00000000000006</v>
      </c>
    </row>
    <row r="12" spans="1:2" ht="12.75">
      <c r="A12">
        <v>2</v>
      </c>
      <c r="B12">
        <f aca="true" t="shared" si="0" ref="B12:B19">$B$4*$B$3</f>
        <v>350.00000000000006</v>
      </c>
    </row>
    <row r="13" spans="1:2" ht="12.75">
      <c r="A13">
        <v>3</v>
      </c>
      <c r="B13">
        <f t="shared" si="0"/>
        <v>350.00000000000006</v>
      </c>
    </row>
    <row r="14" spans="1:2" ht="12.75">
      <c r="A14">
        <v>4</v>
      </c>
      <c r="B14">
        <f t="shared" si="0"/>
        <v>350.00000000000006</v>
      </c>
    </row>
    <row r="15" spans="1:2" ht="12.75">
      <c r="A15">
        <v>5</v>
      </c>
      <c r="B15">
        <f t="shared" si="0"/>
        <v>350.00000000000006</v>
      </c>
    </row>
    <row r="16" spans="1:2" ht="12.75">
      <c r="A16">
        <v>6</v>
      </c>
      <c r="B16">
        <f t="shared" si="0"/>
        <v>350.00000000000006</v>
      </c>
    </row>
    <row r="17" spans="1:2" ht="12.75">
      <c r="A17">
        <v>7</v>
      </c>
      <c r="B17">
        <f t="shared" si="0"/>
        <v>350.00000000000006</v>
      </c>
    </row>
    <row r="18" spans="1:2" ht="12.75">
      <c r="A18">
        <v>8</v>
      </c>
      <c r="B18">
        <f t="shared" si="0"/>
        <v>350.00000000000006</v>
      </c>
    </row>
    <row r="19" spans="1:2" ht="12.75">
      <c r="A19">
        <v>9</v>
      </c>
      <c r="B19">
        <f t="shared" si="0"/>
        <v>350.00000000000006</v>
      </c>
    </row>
    <row r="20" spans="1:2" ht="12.75">
      <c r="A20">
        <v>10</v>
      </c>
      <c r="B20" s="7">
        <f>$B$4*$B$3+$B$3</f>
        <v>5350</v>
      </c>
    </row>
    <row r="21" ht="12.75">
      <c r="B21" s="7"/>
    </row>
    <row r="22" spans="1:2" ht="12.75">
      <c r="A22" s="33" t="s">
        <v>74</v>
      </c>
      <c r="B22" s="7">
        <f>-B6+NPV(B23,B11:B20)</f>
        <v>1.311740379605908E-05</v>
      </c>
    </row>
    <row r="23" spans="1:2" ht="12.75">
      <c r="A23" s="33" t="s">
        <v>75</v>
      </c>
      <c r="B23" s="31">
        <v>0.06310627348360359</v>
      </c>
    </row>
    <row r="24" ht="12.75">
      <c r="B24" s="7"/>
    </row>
    <row r="25" ht="12.75">
      <c r="B25" s="7"/>
    </row>
    <row r="26" ht="12.75">
      <c r="B26" s="7"/>
    </row>
    <row r="27" ht="12.75">
      <c r="B27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</cols>
  <sheetData>
    <row r="1" ht="12.75">
      <c r="A1" s="6" t="s">
        <v>64</v>
      </c>
    </row>
    <row r="3" ht="12.75">
      <c r="A3" t="s">
        <v>77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0" customWidth="1"/>
  </cols>
  <sheetData>
    <row r="1" ht="12.75">
      <c r="A1" s="6" t="s">
        <v>69</v>
      </c>
    </row>
    <row r="3" ht="12.75">
      <c r="A3" t="s">
        <v>65</v>
      </c>
    </row>
    <row r="4" spans="1:7" ht="12.75">
      <c r="A4" s="4">
        <v>-400</v>
      </c>
      <c r="B4" s="4">
        <f>50*(((1+B6)^5)-1)/(B6*(1+B6)^5)</f>
        <v>161.84701620840116</v>
      </c>
      <c r="C4" s="4">
        <f>(50/(1+B6)^5)*(((1+B6)^9)-1.08^9)/((B6-0.08)*(1+B6)^9)</f>
        <v>135.5656133859985</v>
      </c>
      <c r="D4" s="4">
        <f>((50*1.08^9)/(1+B6)^14)*(1/(B6-0.05))</f>
        <v>102.58737159786871</v>
      </c>
      <c r="E4" s="4"/>
      <c r="F4" s="4"/>
      <c r="G4" s="4"/>
    </row>
    <row r="5" spans="1:7" ht="12.75">
      <c r="A5" s="4" t="s">
        <v>66</v>
      </c>
      <c r="B5" s="4">
        <f>SUM(A4:D4)</f>
        <v>1.192268356930981E-06</v>
      </c>
      <c r="C5" s="4"/>
      <c r="D5" s="4"/>
      <c r="E5" s="4"/>
      <c r="F5" s="4"/>
      <c r="G5" s="4"/>
    </row>
    <row r="6" spans="1:7" ht="12.75">
      <c r="A6" s="1" t="s">
        <v>67</v>
      </c>
      <c r="B6" s="3">
        <v>0.16493654363531174</v>
      </c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4" max="4" width="12.00390625" style="0" customWidth="1"/>
  </cols>
  <sheetData>
    <row r="1" ht="12.75">
      <c r="A1" s="6" t="s">
        <v>5</v>
      </c>
    </row>
    <row r="2" spans="1:7" ht="12.75">
      <c r="A2" t="s">
        <v>6</v>
      </c>
      <c r="B2" s="7">
        <v>23000</v>
      </c>
      <c r="C2" s="7"/>
      <c r="D2" s="7"/>
      <c r="E2" s="7"/>
      <c r="F2" s="7"/>
      <c r="G2" s="7"/>
    </row>
    <row r="3" spans="1:7" ht="12.75">
      <c r="A3" t="s">
        <v>7</v>
      </c>
      <c r="B3" s="8">
        <v>0.05</v>
      </c>
      <c r="C3" s="7"/>
      <c r="D3" s="7"/>
      <c r="E3" s="9"/>
      <c r="F3" s="7"/>
      <c r="G3" s="7"/>
    </row>
    <row r="4" spans="1:7" ht="12.75">
      <c r="A4" t="s">
        <v>8</v>
      </c>
      <c r="B4" s="7">
        <v>4</v>
      </c>
      <c r="C4" s="7"/>
      <c r="D4" s="7"/>
      <c r="E4" s="7"/>
      <c r="F4" s="7"/>
      <c r="G4" s="7"/>
    </row>
    <row r="5" spans="2:7" ht="12.75">
      <c r="B5" s="7"/>
      <c r="C5" s="7"/>
      <c r="D5" s="7"/>
      <c r="E5" s="7"/>
      <c r="F5" s="7"/>
      <c r="G5" s="7"/>
    </row>
    <row r="6" spans="1:8" ht="14.25">
      <c r="A6" s="30" t="s">
        <v>9</v>
      </c>
      <c r="B6" s="7" t="s">
        <v>6</v>
      </c>
      <c r="C6" s="7" t="s">
        <v>7</v>
      </c>
      <c r="D6" t="s">
        <v>10</v>
      </c>
      <c r="E6" s="10" t="s">
        <v>11</v>
      </c>
      <c r="F6" s="7"/>
      <c r="G6" s="7"/>
      <c r="H6" s="7"/>
    </row>
    <row r="7" spans="1:7" ht="12.75">
      <c r="A7">
        <v>1</v>
      </c>
      <c r="B7" s="7">
        <f>$B$2</f>
        <v>23000</v>
      </c>
      <c r="C7" s="7">
        <f>B7*$B$3</f>
        <v>1150</v>
      </c>
      <c r="D7" s="11">
        <f>E7-C7-B7</f>
        <v>0</v>
      </c>
      <c r="E7" s="12">
        <f>$B$2*(1+$B$3)^A7</f>
        <v>24150</v>
      </c>
      <c r="F7" s="7"/>
      <c r="G7" s="7"/>
    </row>
    <row r="8" spans="1:7" ht="12.75">
      <c r="A8">
        <v>2</v>
      </c>
      <c r="B8" s="7">
        <f>$B$2</f>
        <v>23000</v>
      </c>
      <c r="C8" s="7">
        <f>C7+B8*$B$3</f>
        <v>2300</v>
      </c>
      <c r="D8" s="11">
        <f>E8-C8-B8</f>
        <v>57.5</v>
      </c>
      <c r="E8" s="12">
        <f>$B$2*(1+$B$3)^A8</f>
        <v>25357.5</v>
      </c>
      <c r="F8" s="13"/>
      <c r="G8" s="7"/>
    </row>
    <row r="9" spans="1:7" ht="12.75">
      <c r="A9">
        <v>3</v>
      </c>
      <c r="B9" s="7">
        <f>$B$2</f>
        <v>23000</v>
      </c>
      <c r="C9" s="7">
        <f>C8+B9*$B$3</f>
        <v>3450</v>
      </c>
      <c r="D9" s="11">
        <f>E9-C9-B9</f>
        <v>175.37500000000364</v>
      </c>
      <c r="E9" s="12">
        <f>$B$2*(1+$B$3)^A9</f>
        <v>26625.375000000004</v>
      </c>
      <c r="F9" s="13"/>
      <c r="G9" s="7"/>
    </row>
    <row r="10" spans="1:7" ht="12.75">
      <c r="A10" s="14">
        <v>4</v>
      </c>
      <c r="B10" s="10">
        <f>$B$2</f>
        <v>23000</v>
      </c>
      <c r="C10" s="10">
        <f>C9+B10*$B$3</f>
        <v>4600</v>
      </c>
      <c r="D10" s="11">
        <f>E10-C10-B10</f>
        <v>356.6437499999993</v>
      </c>
      <c r="E10" s="12">
        <f>$B$2*(1+$B$3)^A10</f>
        <v>27956.64375</v>
      </c>
      <c r="F10" s="13"/>
      <c r="G10" s="7"/>
    </row>
    <row r="11" spans="2:8" ht="12.75">
      <c r="B11" s="7"/>
      <c r="E11" s="15"/>
      <c r="F11" s="7"/>
      <c r="G11" s="7"/>
      <c r="H11" s="7"/>
    </row>
    <row r="12" spans="1:7" ht="12.75">
      <c r="A12" t="s">
        <v>12</v>
      </c>
      <c r="B12" s="11">
        <f>B10+C10+D10</f>
        <v>27956.64375</v>
      </c>
      <c r="C12" s="7"/>
      <c r="D12" s="7"/>
      <c r="E12" s="11"/>
      <c r="F12" s="7"/>
      <c r="G12" s="7"/>
    </row>
    <row r="13" spans="2:7" ht="12.75">
      <c r="B13" s="7"/>
      <c r="C13" s="7"/>
      <c r="D13" s="7"/>
      <c r="E13" s="11"/>
      <c r="F13" s="7"/>
      <c r="G13" s="7"/>
    </row>
    <row r="14" spans="2:7" ht="12.75">
      <c r="B14" s="7"/>
      <c r="C14" s="7"/>
      <c r="D14" s="7"/>
      <c r="E14" s="11"/>
      <c r="F14" s="7"/>
      <c r="G14" s="7"/>
    </row>
    <row r="15" spans="2:7" ht="12.75">
      <c r="B15" s="7"/>
      <c r="C15" s="7"/>
      <c r="D15" s="7"/>
      <c r="E15" s="11"/>
      <c r="F15" s="7"/>
      <c r="G15" s="7"/>
    </row>
    <row r="16" spans="2:7" ht="12.75">
      <c r="B16" s="7"/>
      <c r="C16" s="7"/>
      <c r="D16" s="7"/>
      <c r="E16" s="7"/>
      <c r="F16" s="7"/>
      <c r="G16" s="7"/>
    </row>
    <row r="17" spans="2:7" ht="12.75">
      <c r="B17" s="7"/>
      <c r="C17" s="7"/>
      <c r="D17" s="7"/>
      <c r="E17" s="7"/>
      <c r="F17" s="7"/>
      <c r="G17" s="7"/>
    </row>
    <row r="18" spans="2:7" ht="12.75">
      <c r="B18" s="7"/>
      <c r="C18" s="7"/>
      <c r="D18" s="7"/>
      <c r="E18" s="7"/>
      <c r="F18" s="7"/>
      <c r="G18" s="7"/>
    </row>
    <row r="19" spans="2:7" ht="12.75">
      <c r="B19" s="7"/>
      <c r="C19" s="7"/>
      <c r="D19" s="7"/>
      <c r="E19" s="7"/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spans="2:7" ht="12.75">
      <c r="B23" s="7"/>
      <c r="C23" s="7"/>
      <c r="D23" s="7"/>
      <c r="E23" s="7"/>
      <c r="F23" s="7"/>
      <c r="G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  <row r="26" spans="2:7" ht="12.75">
      <c r="B26" s="7"/>
      <c r="C26" s="7"/>
      <c r="D26" s="7"/>
      <c r="E26" s="7"/>
      <c r="F26" s="7"/>
      <c r="G26" s="7"/>
    </row>
    <row r="27" spans="2:7" ht="12.75">
      <c r="B27" s="7"/>
      <c r="C27" s="7"/>
      <c r="D27" s="7"/>
      <c r="E27" s="7"/>
      <c r="F27" s="7"/>
      <c r="G27" s="7"/>
    </row>
    <row r="28" spans="2:7" ht="12.75">
      <c r="B28" s="7"/>
      <c r="C28" s="7"/>
      <c r="D28" s="7"/>
      <c r="E28" s="7"/>
      <c r="F28" s="7"/>
      <c r="G28" s="7"/>
    </row>
    <row r="29" spans="2:7" ht="12.75">
      <c r="B29" s="7"/>
      <c r="C29" s="7"/>
      <c r="D29" s="7"/>
      <c r="E29" s="7"/>
      <c r="F29" s="7"/>
      <c r="G29" s="7"/>
    </row>
    <row r="30" spans="2:7" ht="12.75">
      <c r="B30" s="7"/>
      <c r="C30" s="7"/>
      <c r="D30" s="7"/>
      <c r="E30" s="7"/>
      <c r="F30" s="7"/>
      <c r="G30" s="7"/>
    </row>
    <row r="31" spans="2:7" ht="12.75">
      <c r="B31" s="7"/>
      <c r="C31" s="7"/>
      <c r="D31" s="7"/>
      <c r="E31" s="7"/>
      <c r="F31" s="7"/>
      <c r="G31" s="7"/>
    </row>
    <row r="32" spans="2:7" ht="12.75">
      <c r="B32" s="7"/>
      <c r="C32" s="7"/>
      <c r="D32" s="7"/>
      <c r="E32" s="7"/>
      <c r="F32" s="7"/>
      <c r="G32" s="7"/>
    </row>
    <row r="33" spans="2:7" ht="12.75">
      <c r="B33" s="7"/>
      <c r="C33" s="7"/>
      <c r="D33" s="7"/>
      <c r="E33" s="7"/>
      <c r="F33" s="7"/>
      <c r="G33" s="7"/>
    </row>
    <row r="34" spans="2:7" ht="12.75">
      <c r="B34" s="7"/>
      <c r="C34" s="7"/>
      <c r="D34" s="7"/>
      <c r="E34" s="7"/>
      <c r="F34" s="7"/>
      <c r="G34" s="7"/>
    </row>
    <row r="35" spans="2:7" ht="12.75">
      <c r="B35" s="7"/>
      <c r="C35" s="7"/>
      <c r="D35" s="7"/>
      <c r="E35" s="7"/>
      <c r="F35" s="7"/>
      <c r="G35" s="7"/>
    </row>
    <row r="36" spans="2:7" ht="12.75">
      <c r="B36" s="7"/>
      <c r="C36" s="7"/>
      <c r="D36" s="7"/>
      <c r="E36" s="7"/>
      <c r="F36" s="7"/>
      <c r="G36" s="7"/>
    </row>
    <row r="37" spans="2:7" ht="12.75">
      <c r="B37" s="7"/>
      <c r="C37" s="7"/>
      <c r="D37" s="7"/>
      <c r="E37" s="7"/>
      <c r="F37" s="7"/>
      <c r="G37" s="7"/>
    </row>
    <row r="38" spans="2:7" ht="12.75">
      <c r="B38" s="7"/>
      <c r="C38" s="7"/>
      <c r="D38" s="7"/>
      <c r="E38" s="7"/>
      <c r="F38" s="7"/>
      <c r="G38" s="7"/>
    </row>
    <row r="39" spans="2:7" ht="12.75">
      <c r="B39" s="7"/>
      <c r="C39" s="7"/>
      <c r="D39" s="7"/>
      <c r="E39" s="7"/>
      <c r="F39" s="7"/>
      <c r="G39" s="7"/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2:7" ht="12.75">
      <c r="B42" s="7"/>
      <c r="C42" s="7"/>
      <c r="D42" s="7"/>
      <c r="E42" s="7"/>
      <c r="F42" s="7"/>
      <c r="G42" s="7"/>
    </row>
    <row r="43" spans="2:7" ht="12.75">
      <c r="B43" s="7"/>
      <c r="C43" s="7"/>
      <c r="D43" s="7"/>
      <c r="E43" s="7"/>
      <c r="F43" s="7"/>
      <c r="G43" s="7"/>
    </row>
    <row r="44" spans="2:7" ht="12.75">
      <c r="B44" s="7"/>
      <c r="C44" s="7"/>
      <c r="D44" s="7"/>
      <c r="E44" s="7"/>
      <c r="F44" s="7"/>
      <c r="G44" s="7"/>
    </row>
    <row r="45" spans="2:7" ht="12.75">
      <c r="B45" s="7"/>
      <c r="C45" s="7"/>
      <c r="D45" s="7"/>
      <c r="E45" s="7"/>
      <c r="F45" s="7"/>
      <c r="G45" s="7"/>
    </row>
    <row r="46" spans="2:7" ht="12.75">
      <c r="B46" s="7"/>
      <c r="C46" s="7"/>
      <c r="D46" s="7"/>
      <c r="E46" s="7"/>
      <c r="F46" s="7"/>
      <c r="G46" s="7"/>
    </row>
    <row r="47" spans="2:7" ht="12.75">
      <c r="B47" s="7"/>
      <c r="C47" s="7"/>
      <c r="D47" s="7"/>
      <c r="E47" s="7"/>
      <c r="F47" s="7"/>
      <c r="G47" s="7"/>
    </row>
    <row r="48" spans="2:7" ht="12.75">
      <c r="B48" s="7"/>
      <c r="C48" s="7"/>
      <c r="D48" s="7"/>
      <c r="E48" s="7"/>
      <c r="F48" s="7"/>
      <c r="G48" s="7"/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  <row r="54" spans="2:7" ht="12.75">
      <c r="B54" s="7"/>
      <c r="C54" s="7"/>
      <c r="D54" s="7"/>
      <c r="E54" s="7"/>
      <c r="F54" s="7"/>
      <c r="G54" s="7"/>
    </row>
    <row r="55" spans="2:7" ht="12.75">
      <c r="B55" s="7"/>
      <c r="C55" s="7"/>
      <c r="D55" s="7"/>
      <c r="E55" s="7"/>
      <c r="F55" s="7"/>
      <c r="G55" s="7"/>
    </row>
    <row r="56" spans="2:7" ht="12.75">
      <c r="B56" s="7"/>
      <c r="C56" s="7"/>
      <c r="D56" s="7"/>
      <c r="E56" s="7"/>
      <c r="F56" s="7"/>
      <c r="G56" s="7"/>
    </row>
    <row r="57" spans="2:7" ht="12.75">
      <c r="B57" s="7"/>
      <c r="C57" s="7"/>
      <c r="D57" s="7"/>
      <c r="E57" s="7"/>
      <c r="F57" s="7"/>
      <c r="G57" s="7"/>
    </row>
    <row r="58" spans="2:7" ht="12.75">
      <c r="B58" s="7"/>
      <c r="C58" s="7"/>
      <c r="D58" s="7"/>
      <c r="E58" s="7"/>
      <c r="F58" s="7"/>
      <c r="G58" s="7"/>
    </row>
    <row r="59" spans="2:7" ht="12.75">
      <c r="B59" s="7"/>
      <c r="C59" s="7"/>
      <c r="D59" s="7"/>
      <c r="E59" s="7"/>
      <c r="F59" s="7"/>
      <c r="G59" s="7"/>
    </row>
    <row r="60" spans="2:7" ht="12.75">
      <c r="B60" s="7"/>
      <c r="C60" s="7"/>
      <c r="D60" s="7"/>
      <c r="E60" s="7"/>
      <c r="F60" s="7"/>
      <c r="G60" s="7"/>
    </row>
    <row r="61" spans="2:7" ht="12.75">
      <c r="B61" s="7"/>
      <c r="C61" s="7"/>
      <c r="D61" s="7"/>
      <c r="E61" s="7"/>
      <c r="F61" s="7"/>
      <c r="G61" s="7"/>
    </row>
    <row r="62" spans="2:7" ht="12.75">
      <c r="B62" s="7"/>
      <c r="C62" s="7"/>
      <c r="D62" s="7"/>
      <c r="E62" s="7"/>
      <c r="F62" s="7"/>
      <c r="G62" s="7"/>
    </row>
    <row r="63" spans="2:7" ht="12.75">
      <c r="B63" s="7"/>
      <c r="C63" s="7"/>
      <c r="D63" s="7"/>
      <c r="E63" s="7"/>
      <c r="F63" s="7"/>
      <c r="G63" s="7"/>
    </row>
    <row r="64" spans="2:7" ht="12.75">
      <c r="B64" s="7"/>
      <c r="C64" s="7"/>
      <c r="D64" s="7"/>
      <c r="E64" s="7"/>
      <c r="F64" s="7"/>
      <c r="G64" s="7"/>
    </row>
    <row r="65" spans="2:7" ht="12.75">
      <c r="B65" s="7"/>
      <c r="C65" s="7"/>
      <c r="D65" s="7"/>
      <c r="E65" s="7"/>
      <c r="F65" s="7"/>
      <c r="G65" s="7"/>
    </row>
    <row r="66" spans="2:7" ht="12.75">
      <c r="B66" s="7"/>
      <c r="C66" s="7"/>
      <c r="D66" s="7"/>
      <c r="E66" s="7"/>
      <c r="F66" s="7"/>
      <c r="G66" s="7"/>
    </row>
    <row r="67" spans="2:7" ht="12.75">
      <c r="B67" s="7"/>
      <c r="C67" s="7"/>
      <c r="D67" s="7"/>
      <c r="E67" s="7"/>
      <c r="F67" s="7"/>
      <c r="G67" s="7"/>
    </row>
    <row r="68" spans="2:7" ht="12.75">
      <c r="B68" s="7"/>
      <c r="C68" s="7"/>
      <c r="D68" s="7"/>
      <c r="E68" s="7"/>
      <c r="F68" s="7"/>
      <c r="G68" s="7"/>
    </row>
    <row r="69" spans="2:7" ht="12.75">
      <c r="B69" s="7"/>
      <c r="C69" s="7"/>
      <c r="D69" s="7"/>
      <c r="E69" s="7"/>
      <c r="F69" s="7"/>
      <c r="G69" s="7"/>
    </row>
    <row r="70" spans="2:7" ht="12.75">
      <c r="B70" s="7"/>
      <c r="C70" s="7"/>
      <c r="D70" s="7"/>
      <c r="E70" s="7"/>
      <c r="F70" s="7"/>
      <c r="G70" s="7"/>
    </row>
    <row r="71" spans="2:7" ht="12.75">
      <c r="B71" s="7"/>
      <c r="C71" s="7"/>
      <c r="D71" s="7"/>
      <c r="E71" s="7"/>
      <c r="F71" s="7"/>
      <c r="G71" s="7"/>
    </row>
    <row r="72" spans="2:7" ht="12.75">
      <c r="B72" s="7"/>
      <c r="C72" s="7"/>
      <c r="D72" s="7"/>
      <c r="E72" s="7"/>
      <c r="F72" s="7"/>
      <c r="G72" s="7"/>
    </row>
    <row r="73" spans="2:7" ht="12.75">
      <c r="B73" s="7"/>
      <c r="C73" s="7"/>
      <c r="D73" s="7"/>
      <c r="E73" s="7"/>
      <c r="F73" s="7"/>
      <c r="G73" s="7"/>
    </row>
    <row r="74" spans="2:7" ht="12.75">
      <c r="B74" s="7"/>
      <c r="C74" s="7"/>
      <c r="D74" s="7"/>
      <c r="E74" s="7"/>
      <c r="F74" s="7"/>
      <c r="G74" s="7"/>
    </row>
    <row r="75" spans="2:7" ht="12.75">
      <c r="B75" s="7"/>
      <c r="C75" s="7"/>
      <c r="D75" s="7"/>
      <c r="E75" s="7"/>
      <c r="F75" s="7"/>
      <c r="G75" s="7"/>
    </row>
    <row r="76" spans="2:7" ht="12.75">
      <c r="B76" s="7"/>
      <c r="C76" s="7"/>
      <c r="D76" s="7"/>
      <c r="E76" s="7"/>
      <c r="F76" s="7"/>
      <c r="G76" s="7"/>
    </row>
    <row r="77" spans="2:7" ht="12.75">
      <c r="B77" s="7"/>
      <c r="C77" s="7"/>
      <c r="D77" s="7"/>
      <c r="E77" s="7"/>
      <c r="F77" s="7"/>
      <c r="G77" s="7"/>
    </row>
    <row r="78" spans="2:7" ht="12.75">
      <c r="B78" s="7"/>
      <c r="C78" s="7"/>
      <c r="D78" s="7"/>
      <c r="E78" s="7"/>
      <c r="F78" s="7"/>
      <c r="G78" s="7"/>
    </row>
    <row r="79" spans="2:7" ht="12.75">
      <c r="B79" s="7"/>
      <c r="C79" s="7"/>
      <c r="D79" s="7"/>
      <c r="E79" s="7"/>
      <c r="F79" s="7"/>
      <c r="G79" s="7"/>
    </row>
    <row r="80" spans="2:7" ht="12.75">
      <c r="B80" s="7"/>
      <c r="C80" s="7"/>
      <c r="D80" s="7"/>
      <c r="E80" s="7"/>
      <c r="F80" s="7"/>
      <c r="G80" s="7"/>
    </row>
    <row r="81" spans="2:7" ht="12.75">
      <c r="B81" s="7"/>
      <c r="C81" s="7"/>
      <c r="D81" s="7"/>
      <c r="E81" s="7"/>
      <c r="F81" s="7"/>
      <c r="G81" s="7"/>
    </row>
    <row r="82" spans="2:7" ht="12.75">
      <c r="B82" s="7"/>
      <c r="C82" s="7"/>
      <c r="D82" s="7"/>
      <c r="E82" s="7"/>
      <c r="F82" s="7"/>
      <c r="G82" s="7"/>
    </row>
    <row r="83" spans="2:7" ht="12.75">
      <c r="B83" s="7"/>
      <c r="C83" s="7"/>
      <c r="D83" s="7"/>
      <c r="E83" s="7"/>
      <c r="F83" s="7"/>
      <c r="G83" s="7"/>
    </row>
    <row r="84" spans="2:7" ht="12.75">
      <c r="B84" s="7"/>
      <c r="C84" s="7"/>
      <c r="D84" s="7"/>
      <c r="E84" s="7"/>
      <c r="F84" s="7"/>
      <c r="G84" s="7"/>
    </row>
    <row r="85" spans="2:7" ht="12.75">
      <c r="B85" s="7"/>
      <c r="C85" s="7"/>
      <c r="D85" s="7"/>
      <c r="E85" s="7"/>
      <c r="F85" s="7"/>
      <c r="G85" s="7"/>
    </row>
    <row r="86" spans="2:7" ht="12.75">
      <c r="B86" s="7"/>
      <c r="C86" s="7"/>
      <c r="D86" s="7"/>
      <c r="E86" s="7"/>
      <c r="F86" s="7"/>
      <c r="G86" s="7"/>
    </row>
    <row r="87" spans="2:7" ht="12.75">
      <c r="B87" s="7"/>
      <c r="C87" s="7"/>
      <c r="D87" s="7"/>
      <c r="E87" s="7"/>
      <c r="F87" s="7"/>
      <c r="G87" s="7"/>
    </row>
    <row r="88" spans="2:7" ht="12.75">
      <c r="B88" s="7"/>
      <c r="C88" s="7"/>
      <c r="D88" s="7"/>
      <c r="E88" s="7"/>
      <c r="F88" s="7"/>
      <c r="G88" s="7"/>
    </row>
    <row r="89" spans="2:7" ht="12.75">
      <c r="B89" s="7"/>
      <c r="C89" s="7"/>
      <c r="D89" s="7"/>
      <c r="E89" s="7"/>
      <c r="F89" s="7"/>
      <c r="G89" s="7"/>
    </row>
    <row r="90" spans="2:7" ht="12.75">
      <c r="B90" s="7"/>
      <c r="C90" s="7"/>
      <c r="D90" s="7"/>
      <c r="E90" s="7"/>
      <c r="F90" s="7"/>
      <c r="G90" s="7"/>
    </row>
    <row r="91" spans="2:7" ht="12.75">
      <c r="B91" s="7"/>
      <c r="C91" s="7"/>
      <c r="D91" s="7"/>
      <c r="E91" s="7"/>
      <c r="F91" s="7"/>
      <c r="G91" s="7"/>
    </row>
    <row r="92" spans="2:7" ht="12.75">
      <c r="B92" s="7"/>
      <c r="C92" s="7"/>
      <c r="D92" s="7"/>
      <c r="E92" s="7"/>
      <c r="F92" s="7"/>
      <c r="G92" s="7"/>
    </row>
    <row r="93" spans="2:7" ht="12.75">
      <c r="B93" s="7"/>
      <c r="C93" s="7"/>
      <c r="D93" s="7"/>
      <c r="E93" s="7"/>
      <c r="F93" s="7"/>
      <c r="G93" s="7"/>
    </row>
    <row r="94" spans="2:7" ht="12.75">
      <c r="B94" s="7"/>
      <c r="C94" s="7"/>
      <c r="D94" s="7"/>
      <c r="E94" s="7"/>
      <c r="F94" s="7"/>
      <c r="G94" s="7"/>
    </row>
    <row r="95" spans="2:7" ht="12.75">
      <c r="B95" s="7"/>
      <c r="C95" s="7"/>
      <c r="D95" s="7"/>
      <c r="E95" s="7"/>
      <c r="F95" s="7"/>
      <c r="G95" s="7"/>
    </row>
    <row r="96" spans="2:7" ht="12.75">
      <c r="B96" s="7"/>
      <c r="C96" s="7"/>
      <c r="D96" s="7"/>
      <c r="E96" s="7"/>
      <c r="F96" s="7"/>
      <c r="G96" s="7"/>
    </row>
    <row r="97" spans="2:7" ht="12.75">
      <c r="B97" s="7"/>
      <c r="C97" s="7"/>
      <c r="D97" s="7"/>
      <c r="E97" s="7"/>
      <c r="F97" s="7"/>
      <c r="G97" s="7"/>
    </row>
    <row r="98" spans="2:7" ht="12.75">
      <c r="B98" s="7"/>
      <c r="C98" s="7"/>
      <c r="D98" s="7"/>
      <c r="E98" s="7"/>
      <c r="F98" s="7"/>
      <c r="G98" s="7"/>
    </row>
    <row r="99" spans="2:7" ht="12.75">
      <c r="B99" s="7"/>
      <c r="C99" s="7"/>
      <c r="D99" s="7"/>
      <c r="E99" s="7"/>
      <c r="F99" s="7"/>
      <c r="G99" s="7"/>
    </row>
    <row r="100" spans="2:7" ht="12.75">
      <c r="B100" s="7"/>
      <c r="C100" s="7"/>
      <c r="D100" s="7"/>
      <c r="E100" s="7"/>
      <c r="F100" s="7"/>
      <c r="G100" s="7"/>
    </row>
    <row r="101" spans="2:7" ht="12.75">
      <c r="B101" s="7"/>
      <c r="C101" s="7"/>
      <c r="D101" s="7"/>
      <c r="E101" s="7"/>
      <c r="F101" s="7"/>
      <c r="G101" s="7"/>
    </row>
    <row r="102" spans="2:7" ht="12.75">
      <c r="B102" s="7"/>
      <c r="C102" s="7"/>
      <c r="D102" s="7"/>
      <c r="E102" s="7"/>
      <c r="F102" s="7"/>
      <c r="G102" s="7"/>
    </row>
    <row r="103" spans="2:7" ht="12.75">
      <c r="B103" s="7"/>
      <c r="C103" s="7"/>
      <c r="D103" s="7"/>
      <c r="E103" s="7"/>
      <c r="F103" s="7"/>
      <c r="G103" s="7"/>
    </row>
    <row r="104" spans="2:7" ht="12.75">
      <c r="B104" s="7"/>
      <c r="C104" s="7"/>
      <c r="D104" s="7"/>
      <c r="E104" s="7"/>
      <c r="F104" s="7"/>
      <c r="G104" s="7"/>
    </row>
    <row r="105" spans="2:7" ht="12.75">
      <c r="B105" s="7"/>
      <c r="C105" s="7"/>
      <c r="D105" s="7"/>
      <c r="E105" s="7"/>
      <c r="F105" s="7"/>
      <c r="G105" s="7"/>
    </row>
    <row r="106" spans="2:7" ht="12.75">
      <c r="B106" s="7"/>
      <c r="C106" s="7"/>
      <c r="D106" s="7"/>
      <c r="E106" s="7"/>
      <c r="F106" s="7"/>
      <c r="G106" s="7"/>
    </row>
    <row r="107" spans="2:7" ht="12.75">
      <c r="B107" s="7"/>
      <c r="C107" s="7"/>
      <c r="D107" s="7"/>
      <c r="E107" s="7"/>
      <c r="F107" s="7"/>
      <c r="G107" s="7"/>
    </row>
    <row r="108" spans="2:7" ht="12.75">
      <c r="B108" s="7"/>
      <c r="C108" s="7"/>
      <c r="D108" s="7"/>
      <c r="E108" s="7"/>
      <c r="F108" s="7"/>
      <c r="G108" s="7"/>
    </row>
    <row r="109" spans="2:7" ht="12.75">
      <c r="B109" s="7"/>
      <c r="C109" s="7"/>
      <c r="D109" s="7"/>
      <c r="E109" s="7"/>
      <c r="F109" s="7"/>
      <c r="G109" s="7"/>
    </row>
    <row r="110" spans="2:7" ht="12.75">
      <c r="B110" s="7"/>
      <c r="C110" s="7"/>
      <c r="D110" s="7"/>
      <c r="E110" s="7"/>
      <c r="F110" s="7"/>
      <c r="G110" s="7"/>
    </row>
    <row r="111" spans="2:7" ht="12.75">
      <c r="B111" s="7"/>
      <c r="C111" s="7"/>
      <c r="D111" s="7"/>
      <c r="E111" s="7"/>
      <c r="F111" s="7"/>
      <c r="G111" s="7"/>
    </row>
    <row r="112" spans="2:7" ht="12.75">
      <c r="B112" s="7"/>
      <c r="C112" s="7"/>
      <c r="D112" s="7"/>
      <c r="E112" s="7"/>
      <c r="F112" s="7"/>
      <c r="G112" s="7"/>
    </row>
    <row r="113" spans="2:7" ht="12.75">
      <c r="B113" s="7"/>
      <c r="C113" s="7"/>
      <c r="D113" s="7"/>
      <c r="E113" s="7"/>
      <c r="F113" s="7"/>
      <c r="G113" s="7"/>
    </row>
    <row r="114" spans="2:7" ht="12.75">
      <c r="B114" s="7"/>
      <c r="C114" s="7"/>
      <c r="D114" s="7"/>
      <c r="E114" s="7"/>
      <c r="F114" s="7"/>
      <c r="G114" s="7"/>
    </row>
    <row r="115" spans="2:7" ht="12.75">
      <c r="B115" s="7"/>
      <c r="C115" s="7"/>
      <c r="D115" s="7"/>
      <c r="E115" s="7"/>
      <c r="F115" s="7"/>
      <c r="G115" s="7"/>
    </row>
    <row r="116" spans="2:7" ht="12.75">
      <c r="B116" s="7"/>
      <c r="C116" s="7"/>
      <c r="D116" s="7"/>
      <c r="E116" s="7"/>
      <c r="F116" s="7"/>
      <c r="G116" s="7"/>
    </row>
    <row r="117" spans="2:7" ht="12.75">
      <c r="B117" s="7"/>
      <c r="C117" s="7"/>
      <c r="D117" s="7"/>
      <c r="E117" s="7"/>
      <c r="F117" s="7"/>
      <c r="G117" s="7"/>
    </row>
    <row r="118" spans="2:7" ht="12.75">
      <c r="B118" s="7"/>
      <c r="C118" s="7"/>
      <c r="D118" s="7"/>
      <c r="E118" s="7"/>
      <c r="F118" s="7"/>
      <c r="G118" s="7"/>
    </row>
    <row r="119" spans="2:7" ht="12.75">
      <c r="B119" s="7"/>
      <c r="C119" s="7"/>
      <c r="D119" s="7"/>
      <c r="E119" s="7"/>
      <c r="F119" s="7"/>
      <c r="G119" s="7"/>
    </row>
    <row r="120" spans="2:7" ht="12.75">
      <c r="B120" s="7"/>
      <c r="C120" s="7"/>
      <c r="D120" s="7"/>
      <c r="E120" s="7"/>
      <c r="F120" s="7"/>
      <c r="G120" s="7"/>
    </row>
    <row r="121" spans="2:7" ht="12.75">
      <c r="B121" s="7"/>
      <c r="C121" s="7"/>
      <c r="D121" s="7"/>
      <c r="E121" s="7"/>
      <c r="F121" s="7"/>
      <c r="G121" s="7"/>
    </row>
    <row r="122" spans="2:7" ht="12.75">
      <c r="B122" s="7"/>
      <c r="C122" s="7"/>
      <c r="D122" s="7"/>
      <c r="E122" s="7"/>
      <c r="F122" s="7"/>
      <c r="G122" s="7"/>
    </row>
    <row r="123" spans="2:7" ht="12.75">
      <c r="B123" s="7"/>
      <c r="C123" s="7"/>
      <c r="D123" s="7"/>
      <c r="E123" s="7"/>
      <c r="F123" s="7"/>
      <c r="G123" s="7"/>
    </row>
    <row r="124" spans="2:7" ht="12.75">
      <c r="B124" s="7"/>
      <c r="C124" s="7"/>
      <c r="D124" s="7"/>
      <c r="E124" s="7"/>
      <c r="F124" s="7"/>
      <c r="G124" s="7"/>
    </row>
    <row r="125" spans="2:7" ht="12.75">
      <c r="B125" s="7"/>
      <c r="C125" s="7"/>
      <c r="D125" s="7"/>
      <c r="E125" s="7"/>
      <c r="F125" s="7"/>
      <c r="G125" s="7"/>
    </row>
    <row r="126" spans="2:7" ht="12.75">
      <c r="B126" s="7"/>
      <c r="C126" s="7"/>
      <c r="D126" s="7"/>
      <c r="E126" s="7"/>
      <c r="F126" s="7"/>
      <c r="G126" s="7"/>
    </row>
    <row r="127" spans="2:7" ht="12.75">
      <c r="B127" s="7"/>
      <c r="C127" s="7"/>
      <c r="D127" s="7"/>
      <c r="E127" s="7"/>
      <c r="F127" s="7"/>
      <c r="G127" s="7"/>
    </row>
    <row r="128" spans="2:7" ht="12.75">
      <c r="B128" s="7"/>
      <c r="C128" s="7"/>
      <c r="D128" s="7"/>
      <c r="E128" s="7"/>
      <c r="F128" s="7"/>
      <c r="G128" s="7"/>
    </row>
    <row r="129" spans="2:7" ht="12.75">
      <c r="B129" s="7"/>
      <c r="C129" s="7"/>
      <c r="D129" s="7"/>
      <c r="E129" s="7"/>
      <c r="F129" s="7"/>
      <c r="G129" s="7"/>
    </row>
    <row r="130" spans="2:7" ht="12.75">
      <c r="B130" s="7"/>
      <c r="C130" s="7"/>
      <c r="D130" s="7"/>
      <c r="E130" s="7"/>
      <c r="F130" s="7"/>
      <c r="G130" s="7"/>
    </row>
    <row r="131" spans="2:7" ht="12.75">
      <c r="B131" s="7"/>
      <c r="C131" s="7"/>
      <c r="D131" s="7"/>
      <c r="E131" s="7"/>
      <c r="F131" s="7"/>
      <c r="G131" s="7"/>
    </row>
    <row r="132" spans="2:7" ht="12.75">
      <c r="B132" s="7"/>
      <c r="C132" s="7"/>
      <c r="D132" s="7"/>
      <c r="E132" s="7"/>
      <c r="F132" s="7"/>
      <c r="G132" s="7"/>
    </row>
    <row r="133" spans="2:7" ht="12.75">
      <c r="B133" s="7"/>
      <c r="C133" s="7"/>
      <c r="D133" s="7"/>
      <c r="E133" s="7"/>
      <c r="F133" s="7"/>
      <c r="G133" s="7"/>
    </row>
    <row r="134" spans="2:7" ht="12.75">
      <c r="B134" s="7"/>
      <c r="C134" s="7"/>
      <c r="D134" s="7"/>
      <c r="E134" s="7"/>
      <c r="F134" s="7"/>
      <c r="G134" s="7"/>
    </row>
    <row r="135" spans="2:7" ht="12.75">
      <c r="B135" s="7"/>
      <c r="C135" s="7"/>
      <c r="D135" s="7"/>
      <c r="E135" s="7"/>
      <c r="F135" s="7"/>
      <c r="G135" s="7"/>
    </row>
    <row r="136" spans="2:7" ht="12.75">
      <c r="B136" s="7"/>
      <c r="C136" s="7"/>
      <c r="D136" s="7"/>
      <c r="E136" s="7"/>
      <c r="F136" s="7"/>
      <c r="G136" s="7"/>
    </row>
    <row r="137" spans="2:7" ht="12.75">
      <c r="B137" s="7"/>
      <c r="C137" s="7"/>
      <c r="D137" s="7"/>
      <c r="E137" s="7"/>
      <c r="F137" s="7"/>
      <c r="G137" s="7"/>
    </row>
    <row r="138" spans="2:7" ht="12.75">
      <c r="B138" s="7"/>
      <c r="C138" s="7"/>
      <c r="D138" s="7"/>
      <c r="E138" s="7"/>
      <c r="F138" s="7"/>
      <c r="G138" s="7"/>
    </row>
    <row r="139" spans="2:7" ht="12.75">
      <c r="B139" s="7"/>
      <c r="C139" s="7"/>
      <c r="D139" s="7"/>
      <c r="E139" s="7"/>
      <c r="F139" s="7"/>
      <c r="G139" s="7"/>
    </row>
    <row r="140" spans="2:7" ht="12.75">
      <c r="B140" s="7"/>
      <c r="C140" s="7"/>
      <c r="D140" s="7"/>
      <c r="E140" s="7"/>
      <c r="F140" s="7"/>
      <c r="G140" s="7"/>
    </row>
    <row r="141" spans="2:7" ht="12.75">
      <c r="B141" s="7"/>
      <c r="C141" s="7"/>
      <c r="D141" s="7"/>
      <c r="E141" s="7"/>
      <c r="F141" s="7"/>
      <c r="G141" s="7"/>
    </row>
    <row r="142" spans="2:7" ht="12.75">
      <c r="B142" s="7"/>
      <c r="C142" s="7"/>
      <c r="D142" s="7"/>
      <c r="E142" s="7"/>
      <c r="F142" s="7"/>
      <c r="G142" s="7"/>
    </row>
    <row r="143" spans="2:7" ht="12.75">
      <c r="B143" s="7"/>
      <c r="C143" s="7"/>
      <c r="D143" s="7"/>
      <c r="E143" s="7"/>
      <c r="F143" s="7"/>
      <c r="G143" s="7"/>
    </row>
    <row r="144" spans="2:7" ht="12.75">
      <c r="B144" s="7"/>
      <c r="C144" s="7"/>
      <c r="D144" s="7"/>
      <c r="E144" s="7"/>
      <c r="F144" s="7"/>
      <c r="G144" s="7"/>
    </row>
    <row r="145" spans="2:7" ht="12.75">
      <c r="B145" s="7"/>
      <c r="C145" s="7"/>
      <c r="D145" s="7"/>
      <c r="E145" s="7"/>
      <c r="F145" s="7"/>
      <c r="G145" s="7"/>
    </row>
    <row r="146" spans="2:7" ht="12.75">
      <c r="B146" s="7"/>
      <c r="C146" s="7"/>
      <c r="D146" s="7"/>
      <c r="E146" s="7"/>
      <c r="F146" s="7"/>
      <c r="G146" s="7"/>
    </row>
    <row r="147" spans="2:7" ht="12.75">
      <c r="B147" s="7"/>
      <c r="C147" s="7"/>
      <c r="D147" s="7"/>
      <c r="E147" s="7"/>
      <c r="F147" s="7"/>
      <c r="G147" s="7"/>
    </row>
    <row r="148" spans="2:7" ht="12.75">
      <c r="B148" s="7"/>
      <c r="C148" s="7"/>
      <c r="D148" s="7"/>
      <c r="E148" s="7"/>
      <c r="F148" s="7"/>
      <c r="G148" s="7"/>
    </row>
    <row r="149" spans="2:7" ht="12.75">
      <c r="B149" s="7"/>
      <c r="C149" s="7"/>
      <c r="D149" s="7"/>
      <c r="E149" s="7"/>
      <c r="F149" s="7"/>
      <c r="G149" s="7"/>
    </row>
    <row r="150" spans="2:7" ht="12.75">
      <c r="B150" s="7"/>
      <c r="C150" s="7"/>
      <c r="D150" s="7"/>
      <c r="E150" s="7"/>
      <c r="F150" s="7"/>
      <c r="G150" s="7"/>
    </row>
    <row r="151" spans="2:7" ht="12.75">
      <c r="B151" s="7"/>
      <c r="C151" s="7"/>
      <c r="D151" s="7"/>
      <c r="E151" s="7"/>
      <c r="F151" s="7"/>
      <c r="G151" s="7"/>
    </row>
    <row r="152" spans="2:7" ht="12.75">
      <c r="B152" s="7"/>
      <c r="C152" s="7"/>
      <c r="D152" s="7"/>
      <c r="E152" s="7"/>
      <c r="F152" s="7"/>
      <c r="G152" s="7"/>
    </row>
    <row r="153" spans="2:7" ht="12.75">
      <c r="B153" s="7"/>
      <c r="C153" s="7"/>
      <c r="D153" s="7"/>
      <c r="E153" s="7"/>
      <c r="F153" s="7"/>
      <c r="G153" s="7"/>
    </row>
    <row r="154" spans="2:7" ht="12.75">
      <c r="B154" s="7"/>
      <c r="C154" s="7"/>
      <c r="D154" s="7"/>
      <c r="E154" s="7"/>
      <c r="F154" s="7"/>
      <c r="G154" s="7"/>
    </row>
    <row r="155" spans="2:7" ht="12.75">
      <c r="B155" s="7"/>
      <c r="C155" s="7"/>
      <c r="D155" s="7"/>
      <c r="E155" s="7"/>
      <c r="F155" s="7"/>
      <c r="G155" s="7"/>
    </row>
    <row r="156" spans="2:7" ht="12.75">
      <c r="B156" s="7"/>
      <c r="C156" s="7"/>
      <c r="D156" s="7"/>
      <c r="E156" s="7"/>
      <c r="F156" s="7"/>
      <c r="G156" s="7"/>
    </row>
    <row r="157" spans="2:7" ht="12.75">
      <c r="B157" s="7"/>
      <c r="C157" s="7"/>
      <c r="D157" s="7"/>
      <c r="E157" s="7"/>
      <c r="F157" s="7"/>
      <c r="G157" s="7"/>
    </row>
    <row r="158" spans="2:7" ht="12.75">
      <c r="B158" s="7"/>
      <c r="C158" s="7"/>
      <c r="D158" s="7"/>
      <c r="E158" s="7"/>
      <c r="F158" s="7"/>
      <c r="G158" s="7"/>
    </row>
    <row r="159" spans="2:7" ht="12.75">
      <c r="B159" s="7"/>
      <c r="C159" s="7"/>
      <c r="D159" s="7"/>
      <c r="E159" s="7"/>
      <c r="F159" s="7"/>
      <c r="G159" s="7"/>
    </row>
    <row r="160" spans="2:7" ht="12.75">
      <c r="B160" s="7"/>
      <c r="C160" s="7"/>
      <c r="D160" s="7"/>
      <c r="E160" s="7"/>
      <c r="F160" s="7"/>
      <c r="G160" s="7"/>
    </row>
    <row r="161" spans="2:7" ht="12.75">
      <c r="B161" s="7"/>
      <c r="C161" s="7"/>
      <c r="D161" s="7"/>
      <c r="E161" s="7"/>
      <c r="F161" s="7"/>
      <c r="G161" s="7"/>
    </row>
    <row r="162" spans="2:7" ht="12.75">
      <c r="B162" s="7"/>
      <c r="C162" s="7"/>
      <c r="D162" s="7"/>
      <c r="E162" s="7"/>
      <c r="F162" s="7"/>
      <c r="G162" s="7"/>
    </row>
    <row r="163" spans="2:7" ht="12.75">
      <c r="B163" s="7"/>
      <c r="C163" s="7"/>
      <c r="D163" s="7"/>
      <c r="E163" s="7"/>
      <c r="F163" s="7"/>
      <c r="G163" s="7"/>
    </row>
    <row r="164" spans="2:7" ht="12.75">
      <c r="B164" s="7"/>
      <c r="C164" s="7"/>
      <c r="D164" s="7"/>
      <c r="E164" s="7"/>
      <c r="F164" s="7"/>
      <c r="G164" s="7"/>
    </row>
    <row r="165" spans="2:7" ht="12.75">
      <c r="B165" s="7"/>
      <c r="C165" s="7"/>
      <c r="D165" s="7"/>
      <c r="E165" s="7"/>
      <c r="F165" s="7"/>
      <c r="G165" s="7"/>
    </row>
    <row r="166" spans="2:7" ht="12.75">
      <c r="B166" s="7"/>
      <c r="C166" s="7"/>
      <c r="D166" s="7"/>
      <c r="E166" s="7"/>
      <c r="F166" s="7"/>
      <c r="G166" s="7"/>
    </row>
    <row r="167" spans="2:7" ht="12.75">
      <c r="B167" s="7"/>
      <c r="C167" s="7"/>
      <c r="D167" s="7"/>
      <c r="E167" s="7"/>
      <c r="F167" s="7"/>
      <c r="G167" s="7"/>
    </row>
    <row r="168" spans="2:7" ht="12.75">
      <c r="B168" s="7"/>
      <c r="C168" s="7"/>
      <c r="D168" s="7"/>
      <c r="E168" s="7"/>
      <c r="F168" s="7"/>
      <c r="G168" s="7"/>
    </row>
    <row r="169" spans="2:7" ht="12.75">
      <c r="B169" s="7"/>
      <c r="C169" s="7"/>
      <c r="D169" s="7"/>
      <c r="E169" s="7"/>
      <c r="F169" s="7"/>
      <c r="G169" s="7"/>
    </row>
    <row r="170" spans="2:7" ht="12.75">
      <c r="B170" s="7"/>
      <c r="C170" s="7"/>
      <c r="D170" s="7"/>
      <c r="E170" s="7"/>
      <c r="F170" s="7"/>
      <c r="G170" s="7"/>
    </row>
    <row r="171" spans="2:7" ht="12.75">
      <c r="B171" s="7"/>
      <c r="C171" s="7"/>
      <c r="D171" s="7"/>
      <c r="E171" s="7"/>
      <c r="F171" s="7"/>
      <c r="G171" s="7"/>
    </row>
    <row r="172" spans="2:7" ht="12.75">
      <c r="B172" s="7"/>
      <c r="C172" s="7"/>
      <c r="D172" s="7"/>
      <c r="E172" s="7"/>
      <c r="F172" s="7"/>
      <c r="G172" s="7"/>
    </row>
    <row r="173" spans="2:7" ht="12.75">
      <c r="B173" s="7"/>
      <c r="C173" s="7"/>
      <c r="D173" s="7"/>
      <c r="E173" s="7"/>
      <c r="F173" s="7"/>
      <c r="G173" s="7"/>
    </row>
    <row r="174" spans="2:7" ht="12.75">
      <c r="B174" s="7"/>
      <c r="C174" s="7"/>
      <c r="D174" s="7"/>
      <c r="E174" s="7"/>
      <c r="F174" s="7"/>
      <c r="G174" s="7"/>
    </row>
    <row r="175" spans="2:7" ht="12.75">
      <c r="B175" s="7"/>
      <c r="C175" s="7"/>
      <c r="D175" s="7"/>
      <c r="E175" s="7"/>
      <c r="F175" s="7"/>
      <c r="G175" s="7"/>
    </row>
    <row r="176" spans="2:7" ht="12.75">
      <c r="B176" s="7"/>
      <c r="C176" s="7"/>
      <c r="D176" s="7"/>
      <c r="E176" s="7"/>
      <c r="F176" s="7"/>
      <c r="G176" s="7"/>
    </row>
    <row r="177" spans="2:7" ht="12.75">
      <c r="B177" s="7"/>
      <c r="C177" s="7"/>
      <c r="D177" s="7"/>
      <c r="E177" s="7"/>
      <c r="F177" s="7"/>
      <c r="G177" s="7"/>
    </row>
    <row r="178" spans="2:7" ht="12.75">
      <c r="B178" s="7"/>
      <c r="C178" s="7"/>
      <c r="D178" s="7"/>
      <c r="E178" s="7"/>
      <c r="F178" s="7"/>
      <c r="G178" s="7"/>
    </row>
    <row r="179" spans="2:7" ht="12.75">
      <c r="B179" s="7"/>
      <c r="C179" s="7"/>
      <c r="D179" s="7"/>
      <c r="E179" s="7"/>
      <c r="F179" s="7"/>
      <c r="G179" s="7"/>
    </row>
    <row r="180" spans="2:7" ht="12.75">
      <c r="B180" s="7"/>
      <c r="C180" s="7"/>
      <c r="D180" s="7"/>
      <c r="E180" s="7"/>
      <c r="F180" s="7"/>
      <c r="G180" s="7"/>
    </row>
    <row r="181" spans="2:7" ht="12.75">
      <c r="B181" s="7"/>
      <c r="C181" s="7"/>
      <c r="D181" s="7"/>
      <c r="E181" s="7"/>
      <c r="F181" s="7"/>
      <c r="G181" s="7"/>
    </row>
    <row r="182" spans="2:7" ht="12.75">
      <c r="B182" s="7"/>
      <c r="C182" s="7"/>
      <c r="D182" s="7"/>
      <c r="E182" s="7"/>
      <c r="F182" s="7"/>
      <c r="G182" s="7"/>
    </row>
    <row r="183" spans="2:7" ht="12.75">
      <c r="B183" s="7"/>
      <c r="C183" s="7"/>
      <c r="D183" s="7"/>
      <c r="E183" s="7"/>
      <c r="F183" s="7"/>
      <c r="G183" s="7"/>
    </row>
    <row r="184" spans="2:7" ht="12.75">
      <c r="B184" s="7"/>
      <c r="C184" s="7"/>
      <c r="D184" s="7"/>
      <c r="E184" s="7"/>
      <c r="F184" s="7"/>
      <c r="G184" s="7"/>
    </row>
    <row r="185" spans="2:7" ht="12.75">
      <c r="B185" s="7"/>
      <c r="C185" s="7"/>
      <c r="D185" s="7"/>
      <c r="E185" s="7"/>
      <c r="F185" s="7"/>
      <c r="G185" s="7"/>
    </row>
    <row r="186" spans="2:7" ht="12.75">
      <c r="B186" s="7"/>
      <c r="C186" s="7"/>
      <c r="D186" s="7"/>
      <c r="E186" s="7"/>
      <c r="F186" s="7"/>
      <c r="G186" s="7"/>
    </row>
    <row r="187" spans="2:7" ht="12.75">
      <c r="B187" s="7"/>
      <c r="C187" s="7"/>
      <c r="D187" s="7"/>
      <c r="E187" s="7"/>
      <c r="F187" s="7"/>
      <c r="G187" s="7"/>
    </row>
    <row r="188" spans="2:7" ht="12.75">
      <c r="B188" s="7"/>
      <c r="C188" s="7"/>
      <c r="D188" s="7"/>
      <c r="E188" s="7"/>
      <c r="F188" s="7"/>
      <c r="G188" s="7"/>
    </row>
    <row r="189" spans="2:7" ht="12.75">
      <c r="B189" s="7"/>
      <c r="C189" s="7"/>
      <c r="D189" s="7"/>
      <c r="E189" s="7"/>
      <c r="F189" s="7"/>
      <c r="G189" s="7"/>
    </row>
    <row r="190" spans="2:7" ht="12.75">
      <c r="B190" s="7"/>
      <c r="C190" s="7"/>
      <c r="D190" s="7"/>
      <c r="E190" s="7"/>
      <c r="F190" s="7"/>
      <c r="G190" s="7"/>
    </row>
    <row r="191" spans="2:7" ht="12.75">
      <c r="B191" s="7"/>
      <c r="C191" s="7"/>
      <c r="D191" s="7"/>
      <c r="E191" s="7"/>
      <c r="F191" s="7"/>
      <c r="G191" s="7"/>
    </row>
    <row r="192" spans="2:7" ht="12.75">
      <c r="B192" s="7"/>
      <c r="C192" s="7"/>
      <c r="D192" s="7"/>
      <c r="E192" s="7"/>
      <c r="F192" s="7"/>
      <c r="G192" s="7"/>
    </row>
    <row r="193" spans="2:7" ht="12.75">
      <c r="B193" s="7"/>
      <c r="C193" s="7"/>
      <c r="D193" s="7"/>
      <c r="E193" s="7"/>
      <c r="F193" s="7"/>
      <c r="G193" s="7"/>
    </row>
    <row r="194" spans="2:7" ht="12.75">
      <c r="B194" s="7"/>
      <c r="C194" s="7"/>
      <c r="D194" s="7"/>
      <c r="E194" s="7"/>
      <c r="F194" s="7"/>
      <c r="G194" s="7"/>
    </row>
    <row r="195" spans="2:7" ht="12.75">
      <c r="B195" s="7"/>
      <c r="C195" s="7"/>
      <c r="D195" s="7"/>
      <c r="E195" s="7"/>
      <c r="F195" s="7"/>
      <c r="G195" s="7"/>
    </row>
    <row r="196" spans="2:7" ht="12.75">
      <c r="B196" s="7"/>
      <c r="C196" s="7"/>
      <c r="D196" s="7"/>
      <c r="E196" s="7"/>
      <c r="F196" s="7"/>
      <c r="G196" s="7"/>
    </row>
    <row r="197" spans="2:7" ht="12.75">
      <c r="B197" s="7"/>
      <c r="C197" s="7"/>
      <c r="D197" s="7"/>
      <c r="E197" s="7"/>
      <c r="F197" s="7"/>
      <c r="G197" s="7"/>
    </row>
    <row r="198" spans="2:7" ht="12.75">
      <c r="B198" s="7"/>
      <c r="C198" s="7"/>
      <c r="D198" s="7"/>
      <c r="E198" s="7"/>
      <c r="F198" s="7"/>
      <c r="G198" s="7"/>
    </row>
    <row r="199" spans="2:7" ht="12.75">
      <c r="B199" s="7"/>
      <c r="C199" s="7"/>
      <c r="D199" s="7"/>
      <c r="E199" s="7"/>
      <c r="F199" s="7"/>
      <c r="G199" s="7"/>
    </row>
    <row r="200" spans="2:7" ht="12.75">
      <c r="B200" s="7"/>
      <c r="C200" s="7"/>
      <c r="D200" s="7"/>
      <c r="E200" s="7"/>
      <c r="F200" s="7"/>
      <c r="G200" s="7"/>
    </row>
    <row r="201" spans="2:7" ht="12.75">
      <c r="B201" s="7"/>
      <c r="C201" s="7"/>
      <c r="D201" s="7"/>
      <c r="E201" s="7"/>
      <c r="F201" s="7"/>
      <c r="G201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7.8515625" style="0" customWidth="1"/>
    <col min="3" max="8" width="8.7109375" style="0" customWidth="1"/>
  </cols>
  <sheetData>
    <row r="1" ht="12.75">
      <c r="A1" s="6" t="s">
        <v>13</v>
      </c>
    </row>
    <row r="3" spans="1:2" ht="12.75">
      <c r="A3" t="s">
        <v>17</v>
      </c>
      <c r="B3" s="17">
        <v>0.075</v>
      </c>
    </row>
    <row r="5" spans="1:7" ht="12.75">
      <c r="A5" t="s">
        <v>15</v>
      </c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1:7" ht="12.75">
      <c r="A6" t="s">
        <v>14</v>
      </c>
      <c r="B6" s="16"/>
      <c r="C6" s="16">
        <v>0</v>
      </c>
      <c r="D6" s="16">
        <v>150000</v>
      </c>
      <c r="E6" s="16">
        <v>200000</v>
      </c>
      <c r="F6" s="16">
        <v>0</v>
      </c>
      <c r="G6" s="16">
        <v>175000</v>
      </c>
    </row>
    <row r="7" spans="1:7" ht="12.75">
      <c r="A7" t="s">
        <v>16</v>
      </c>
      <c r="B7" s="16">
        <f>NPV(B3,C6:G6)</f>
        <v>412689.76639661443</v>
      </c>
      <c r="C7" s="16"/>
      <c r="D7" s="16"/>
      <c r="E7" s="16"/>
      <c r="F7" s="16"/>
      <c r="G7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6" max="6" width="8.8515625" style="0" customWidth="1"/>
  </cols>
  <sheetData>
    <row r="1" ht="12.75">
      <c r="A1" s="6" t="s">
        <v>18</v>
      </c>
    </row>
    <row r="3" spans="1:2" ht="12.75">
      <c r="A3" t="s">
        <v>17</v>
      </c>
      <c r="B3" s="19">
        <v>0.12</v>
      </c>
    </row>
    <row r="5" spans="1:7" ht="12.75">
      <c r="A5" t="s">
        <v>19</v>
      </c>
      <c r="B5" s="18">
        <v>39754</v>
      </c>
      <c r="C5" s="18">
        <v>39948</v>
      </c>
      <c r="D5" s="18">
        <v>40170</v>
      </c>
      <c r="E5" s="18">
        <v>40415</v>
      </c>
      <c r="F5" s="4"/>
      <c r="G5" s="4"/>
    </row>
    <row r="6" spans="1:7" ht="12.75">
      <c r="A6" t="s">
        <v>14</v>
      </c>
      <c r="B6" s="16">
        <v>0</v>
      </c>
      <c r="C6" s="16">
        <v>80000</v>
      </c>
      <c r="D6" s="16">
        <v>50000</v>
      </c>
      <c r="E6" s="16">
        <v>70000</v>
      </c>
      <c r="F6" s="16"/>
      <c r="G6" s="16"/>
    </row>
    <row r="7" spans="1:7" ht="12.75">
      <c r="A7" t="s">
        <v>16</v>
      </c>
      <c r="B7" s="16">
        <f>_XLL.XNNV(B3,B6:E6,B5:E5)</f>
        <v>176276.96129033802</v>
      </c>
      <c r="C7" s="16"/>
      <c r="D7" s="16"/>
      <c r="E7" s="16"/>
      <c r="F7" s="16"/>
      <c r="G7" s="16"/>
    </row>
    <row r="10" ht="12.75">
      <c r="B10" s="17"/>
    </row>
    <row r="12" spans="2:7" ht="12.75">
      <c r="B12" s="18"/>
      <c r="C12" s="18"/>
      <c r="D12" s="18"/>
      <c r="E12" s="18"/>
      <c r="F12" s="18"/>
      <c r="G12" s="18"/>
    </row>
    <row r="13" spans="2:7" ht="12.75">
      <c r="B13" s="16"/>
      <c r="C13" s="16"/>
      <c r="D13" s="16"/>
      <c r="E13" s="16"/>
      <c r="F13" s="16"/>
      <c r="G13" s="16"/>
    </row>
    <row r="14" spans="2:7" ht="12.75">
      <c r="B14" s="16"/>
      <c r="C14" s="16"/>
      <c r="D14" s="16"/>
      <c r="E14" s="16"/>
      <c r="F14" s="16"/>
      <c r="G14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2.00390625" style="0" customWidth="1"/>
    <col min="3" max="3" width="7.140625" style="0" customWidth="1"/>
    <col min="4" max="4" width="7.421875" style="0" customWidth="1"/>
  </cols>
  <sheetData>
    <row r="1" ht="12.75">
      <c r="A1" s="6" t="s">
        <v>20</v>
      </c>
    </row>
    <row r="2" ht="12.75">
      <c r="B2" s="4"/>
    </row>
    <row r="3" spans="1:2" ht="12.75">
      <c r="A3" t="s">
        <v>21</v>
      </c>
      <c r="B3" s="20">
        <v>0.08</v>
      </c>
    </row>
    <row r="4" ht="12.75">
      <c r="B4" s="4"/>
    </row>
    <row r="5" spans="1:2" ht="12.75">
      <c r="A5" t="s">
        <v>22</v>
      </c>
      <c r="B5" s="4">
        <v>4</v>
      </c>
    </row>
    <row r="6" spans="1:2" ht="12.75">
      <c r="A6" t="s">
        <v>23</v>
      </c>
      <c r="B6" s="3">
        <f>_XLL.EFFEKTIV.RENTE(B3,B5)</f>
        <v>0.08243215999999998</v>
      </c>
    </row>
    <row r="7" ht="12.75">
      <c r="B7" s="4"/>
    </row>
    <row r="8" spans="1:2" ht="12.75">
      <c r="A8" t="s">
        <v>25</v>
      </c>
      <c r="B8" s="4" t="s">
        <v>24</v>
      </c>
    </row>
    <row r="9" spans="1:2" ht="12.75">
      <c r="A9" t="s">
        <v>23</v>
      </c>
      <c r="B9" s="21">
        <f>EXP(B3)-1</f>
        <v>0.08328706767495864</v>
      </c>
    </row>
    <row r="10" ht="12.75">
      <c r="B10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10.7109375" style="0" customWidth="1"/>
    <col min="3" max="3" width="10.28125" style="0" customWidth="1"/>
  </cols>
  <sheetData>
    <row r="1" ht="12.75">
      <c r="A1" s="6" t="s">
        <v>28</v>
      </c>
    </row>
    <row r="3" spans="1:2" ht="12.75">
      <c r="A3" t="s">
        <v>23</v>
      </c>
      <c r="B3" s="17">
        <v>0.145</v>
      </c>
    </row>
    <row r="4" spans="1:2" ht="12.75">
      <c r="A4" t="s">
        <v>26</v>
      </c>
      <c r="B4" s="4">
        <v>12</v>
      </c>
    </row>
    <row r="5" ht="12.75">
      <c r="B5" s="4"/>
    </row>
    <row r="6" spans="1:2" ht="12.75">
      <c r="A6" t="s">
        <v>27</v>
      </c>
      <c r="B6" s="17">
        <f>_XLL.NOMINELL(B3,B4)</f>
        <v>0.13617145245747775</v>
      </c>
    </row>
    <row r="7" ht="12.75">
      <c r="B7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0.28125" style="0" customWidth="1"/>
    <col min="3" max="4" width="10.140625" style="0" customWidth="1"/>
    <col min="5" max="5" width="10.421875" style="0" customWidth="1"/>
  </cols>
  <sheetData>
    <row r="1" ht="12.75">
      <c r="A1" s="6" t="s">
        <v>29</v>
      </c>
    </row>
    <row r="2" ht="12.75">
      <c r="A2" t="s">
        <v>51</v>
      </c>
    </row>
    <row r="3" spans="1:5" ht="12.75">
      <c r="A3" t="s">
        <v>30</v>
      </c>
      <c r="B3" s="4">
        <v>0</v>
      </c>
      <c r="C3" s="4">
        <v>1</v>
      </c>
      <c r="D3" s="4">
        <v>2</v>
      </c>
      <c r="E3" s="4">
        <v>3</v>
      </c>
    </row>
    <row r="4" spans="1:5" ht="12.75">
      <c r="A4" t="s">
        <v>31</v>
      </c>
      <c r="B4" s="16">
        <v>-500000</v>
      </c>
      <c r="C4" s="16">
        <v>200000</v>
      </c>
      <c r="D4" s="16">
        <v>300000</v>
      </c>
      <c r="E4" s="16">
        <v>100000</v>
      </c>
    </row>
    <row r="5" spans="2:5" ht="12.75">
      <c r="B5" s="4"/>
      <c r="C5" s="4"/>
      <c r="D5" s="4"/>
      <c r="E5" s="4"/>
    </row>
    <row r="6" spans="1:5" ht="12.75">
      <c r="A6" t="s">
        <v>32</v>
      </c>
      <c r="B6" s="22">
        <f>IRR(B4:E4)</f>
        <v>0.10599788731927193</v>
      </c>
      <c r="C6" s="4"/>
      <c r="D6" s="4"/>
      <c r="E6" s="4"/>
    </row>
    <row r="7" spans="2:5" ht="12.75">
      <c r="B7" s="4"/>
      <c r="C7" s="4"/>
      <c r="D7" s="4"/>
      <c r="E7" s="4"/>
    </row>
    <row r="8" spans="1:5" ht="12.75">
      <c r="A8" t="s">
        <v>54</v>
      </c>
      <c r="B8" s="4"/>
      <c r="C8" s="4"/>
      <c r="D8" s="4"/>
      <c r="E8" s="4"/>
    </row>
    <row r="9" spans="1:5" ht="12.75">
      <c r="A9" t="s">
        <v>68</v>
      </c>
      <c r="B9" s="29">
        <v>39373</v>
      </c>
      <c r="C9" s="29">
        <v>39460</v>
      </c>
      <c r="D9" s="29">
        <v>40231</v>
      </c>
      <c r="E9" s="29">
        <v>40335</v>
      </c>
    </row>
    <row r="10" spans="1:5" ht="12.75">
      <c r="A10" t="s">
        <v>31</v>
      </c>
      <c r="B10" s="16">
        <v>-800000</v>
      </c>
      <c r="C10" s="16">
        <v>350000</v>
      </c>
      <c r="D10" s="16">
        <v>400000</v>
      </c>
      <c r="E10" s="16">
        <v>230000</v>
      </c>
    </row>
    <row r="12" spans="1:2" ht="12.75">
      <c r="A12" t="s">
        <v>32</v>
      </c>
      <c r="B12" s="22">
        <f>_XLL.XIR(B10:E10,B9:E9)</f>
        <v>0.1362593472003937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7.421875" style="0" customWidth="1"/>
  </cols>
  <sheetData>
    <row r="1" ht="12.75">
      <c r="A1" s="6" t="s">
        <v>33</v>
      </c>
    </row>
    <row r="2" ht="12.75">
      <c r="B2" s="4"/>
    </row>
    <row r="3" spans="1:2" ht="12.75">
      <c r="A3" t="s">
        <v>34</v>
      </c>
      <c r="B3" s="16">
        <v>100000</v>
      </c>
    </row>
    <row r="4" spans="1:2" ht="12.75">
      <c r="A4" t="s">
        <v>35</v>
      </c>
      <c r="B4" s="4">
        <v>10</v>
      </c>
    </row>
    <row r="5" spans="1:2" ht="12.75">
      <c r="A5" t="s">
        <v>36</v>
      </c>
      <c r="B5" s="20">
        <v>0.07</v>
      </c>
    </row>
    <row r="6" ht="12.75">
      <c r="B6" s="4"/>
    </row>
    <row r="7" spans="1:2" ht="12.75">
      <c r="A7" t="s">
        <v>16</v>
      </c>
      <c r="B7" s="2">
        <f>-PV(B5,B4,B3)</f>
        <v>702358.1540932603</v>
      </c>
    </row>
    <row r="8" spans="1:2" ht="12.75">
      <c r="A8" t="s">
        <v>12</v>
      </c>
      <c r="B8" s="2">
        <f>-FV(B5,B4,B3)</f>
        <v>1381644.7961279508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9.57421875" style="0" customWidth="1"/>
    <col min="3" max="3" width="11.00390625" style="0" customWidth="1"/>
    <col min="4" max="4" width="8.7109375" style="0" customWidth="1"/>
    <col min="5" max="5" width="11.00390625" style="0" customWidth="1"/>
    <col min="6" max="6" width="9.28125" style="0" customWidth="1"/>
    <col min="7" max="7" width="11.140625" style="0" customWidth="1"/>
    <col min="8" max="8" width="9.7109375" style="0" customWidth="1"/>
  </cols>
  <sheetData>
    <row r="1" ht="12.75">
      <c r="A1" s="6" t="s">
        <v>37</v>
      </c>
    </row>
    <row r="2" spans="1:2" ht="12.75">
      <c r="A2" t="s">
        <v>38</v>
      </c>
      <c r="B2" s="16">
        <v>400000</v>
      </c>
    </row>
    <row r="3" spans="1:2" ht="12.75">
      <c r="A3" t="s">
        <v>39</v>
      </c>
      <c r="B3" s="20">
        <v>0.06</v>
      </c>
    </row>
    <row r="4" spans="1:2" ht="12.75">
      <c r="A4" t="s">
        <v>40</v>
      </c>
      <c r="B4" s="4">
        <v>5</v>
      </c>
    </row>
    <row r="6" spans="1:9" ht="12.75">
      <c r="A6" s="4" t="s">
        <v>9</v>
      </c>
      <c r="B6" s="4" t="s">
        <v>41</v>
      </c>
      <c r="C6" s="4" t="s">
        <v>42</v>
      </c>
      <c r="D6" s="4" t="s">
        <v>43</v>
      </c>
      <c r="E6" s="4" t="s">
        <v>45</v>
      </c>
      <c r="F6" s="4" t="s">
        <v>44</v>
      </c>
      <c r="G6" s="4" t="s">
        <v>46</v>
      </c>
      <c r="H6" s="4" t="s">
        <v>47</v>
      </c>
      <c r="I6" s="4"/>
    </row>
    <row r="7" spans="1:9" ht="12.75">
      <c r="A7" s="4">
        <v>1</v>
      </c>
      <c r="B7" s="16">
        <f>B2</f>
        <v>400000</v>
      </c>
      <c r="C7" s="16">
        <f>PMT($B$3,$B$4,-$B$2)</f>
        <v>94958.56017247574</v>
      </c>
      <c r="D7" s="16">
        <f>IPMT($B$3,A7,$B$4,-$B$2)</f>
        <v>24000</v>
      </c>
      <c r="E7" s="16">
        <f>D7</f>
        <v>24000</v>
      </c>
      <c r="F7" s="16">
        <f>PPMT($B$3,A7,$B$4,-$B$2)</f>
        <v>70958.56017247574</v>
      </c>
      <c r="G7" s="16">
        <f>F7</f>
        <v>70958.56017247574</v>
      </c>
      <c r="H7" s="16">
        <f>B7-F7</f>
        <v>329041.43982752424</v>
      </c>
      <c r="I7" s="4"/>
    </row>
    <row r="8" spans="1:9" ht="12.75">
      <c r="A8" s="4">
        <v>2</v>
      </c>
      <c r="B8" s="16">
        <f>H7</f>
        <v>329041.43982752424</v>
      </c>
      <c r="C8" s="16">
        <f>PMT($B$3,$B$4,-$B$2)</f>
        <v>94958.56017247574</v>
      </c>
      <c r="D8" s="16">
        <f>IPMT($B$3,A8,$B$4,-$B$2)</f>
        <v>19742.48638965145</v>
      </c>
      <c r="E8" s="16">
        <f>E7+D8</f>
        <v>43742.48638965145</v>
      </c>
      <c r="F8" s="16">
        <f>PPMT($B$3,A8,$B$4,-$B$2)</f>
        <v>75216.0737828243</v>
      </c>
      <c r="G8" s="16">
        <f>G7+F8</f>
        <v>146174.63395530003</v>
      </c>
      <c r="H8" s="16">
        <f>B8-F8</f>
        <v>253825.36604469994</v>
      </c>
      <c r="I8" s="4"/>
    </row>
    <row r="9" spans="1:9" ht="12.75">
      <c r="A9" s="4">
        <v>3</v>
      </c>
      <c r="B9" s="16">
        <f>H8</f>
        <v>253825.36604469994</v>
      </c>
      <c r="C9" s="16">
        <f>PMT($B$3,$B$4,-$B$2)</f>
        <v>94958.56017247574</v>
      </c>
      <c r="D9" s="16">
        <f>IPMT($B$3,A9,$B$4,-$B$2)</f>
        <v>15229.521962681985</v>
      </c>
      <c r="E9" s="16">
        <f>E8+D9</f>
        <v>58972.00835233343</v>
      </c>
      <c r="F9" s="16">
        <f>PPMT($B$3,A9,$B$4,-$B$2)</f>
        <v>79729.03820979375</v>
      </c>
      <c r="G9" s="16">
        <f>G8+F9</f>
        <v>225903.67216509377</v>
      </c>
      <c r="H9" s="16">
        <f>B9-F9</f>
        <v>174096.32783490617</v>
      </c>
      <c r="I9" s="4"/>
    </row>
    <row r="10" spans="1:9" ht="12.75">
      <c r="A10" s="4">
        <v>4</v>
      </c>
      <c r="B10" s="16">
        <f>H9</f>
        <v>174096.32783490617</v>
      </c>
      <c r="C10" s="16">
        <f>PMT($B$3,$B$4,-$B$2)</f>
        <v>94958.56017247574</v>
      </c>
      <c r="D10" s="16">
        <f>IPMT($B$3,A10,$B$4,-$B$2)</f>
        <v>10445.779670094353</v>
      </c>
      <c r="E10" s="16">
        <f>E9+D10</f>
        <v>69417.78802242779</v>
      </c>
      <c r="F10" s="16">
        <f>PPMT($B$3,A10,$B$4,-$B$2)</f>
        <v>84512.78050238139</v>
      </c>
      <c r="G10" s="16">
        <f>G9+F10</f>
        <v>310416.45266747515</v>
      </c>
      <c r="H10" s="16">
        <f>B10-F10</f>
        <v>89583.54733252479</v>
      </c>
      <c r="I10" s="4"/>
    </row>
    <row r="11" spans="1:9" ht="12.75">
      <c r="A11" s="4">
        <v>5</v>
      </c>
      <c r="B11" s="16">
        <f>H10</f>
        <v>89583.54733252479</v>
      </c>
      <c r="C11" s="16">
        <f>PMT($B$3,$B$4,-$B$2)</f>
        <v>94958.56017247574</v>
      </c>
      <c r="D11" s="16">
        <f>IPMT($B$3,A11,$B$4,-$B$2)</f>
        <v>5375.012839951462</v>
      </c>
      <c r="E11" s="16">
        <f>E10+D11</f>
        <v>74792.80086237926</v>
      </c>
      <c r="F11" s="16">
        <f>PPMT($B$3,A11,$B$4,-$B$2)</f>
        <v>89583.54733252428</v>
      </c>
      <c r="G11" s="16">
        <f>G10+F11</f>
        <v>399999.9999999994</v>
      </c>
      <c r="H11" s="16">
        <f>B11-F11</f>
        <v>5.093170329928398E-10</v>
      </c>
      <c r="I11" s="4"/>
    </row>
    <row r="12" spans="2:9" ht="12.75">
      <c r="B12" s="16"/>
      <c r="C12" s="16"/>
      <c r="D12" s="16"/>
      <c r="E12" s="16"/>
      <c r="F12" s="16"/>
      <c r="G12" s="16"/>
      <c r="H12" s="16"/>
      <c r="I12" s="4"/>
    </row>
    <row r="13" spans="2:9" ht="12.75">
      <c r="B13" s="16"/>
      <c r="C13" s="16"/>
      <c r="D13" s="16"/>
      <c r="E13" s="16"/>
      <c r="F13" s="16"/>
      <c r="G13" s="16"/>
      <c r="H13" s="16"/>
      <c r="I13" s="4"/>
    </row>
    <row r="14" spans="2:9" ht="12.75">
      <c r="B14" s="16"/>
      <c r="C14" s="16"/>
      <c r="D14" s="16"/>
      <c r="E14" s="16"/>
      <c r="F14" s="16"/>
      <c r="G14" s="16"/>
      <c r="H14" s="16"/>
      <c r="I14" s="4"/>
    </row>
    <row r="15" spans="2:9" ht="12.75">
      <c r="B15" s="4"/>
      <c r="C15" s="4"/>
      <c r="D15" s="4"/>
      <c r="E15" s="16"/>
      <c r="F15" s="4"/>
      <c r="G15" s="16"/>
      <c r="H15" s="4"/>
      <c r="I15" s="4"/>
    </row>
    <row r="16" spans="2:9" ht="12.75">
      <c r="B16" s="4"/>
      <c r="C16" s="4"/>
      <c r="D16" s="4"/>
      <c r="E16" s="16"/>
      <c r="F16" s="4"/>
      <c r="G16" s="16"/>
      <c r="H16" s="4"/>
      <c r="I16" s="4"/>
    </row>
    <row r="17" spans="2:9" ht="12.75">
      <c r="B17" s="4"/>
      <c r="C17" s="4"/>
      <c r="D17" s="4"/>
      <c r="E17" s="16"/>
      <c r="F17" s="4"/>
      <c r="G17" s="16"/>
      <c r="H17" s="4"/>
      <c r="I17" s="4"/>
    </row>
    <row r="18" spans="2:9" ht="12.75">
      <c r="B18" s="4"/>
      <c r="C18" s="4"/>
      <c r="D18" s="4"/>
      <c r="E18" s="4"/>
      <c r="F18" s="4"/>
      <c r="G18" s="4"/>
      <c r="H18" s="4"/>
      <c r="I18" s="4"/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</dc:creator>
  <cp:keywords/>
  <dc:description/>
  <cp:lastModifiedBy>TOH</cp:lastModifiedBy>
  <dcterms:created xsi:type="dcterms:W3CDTF">2006-01-11T19:11:48Z</dcterms:created>
  <dcterms:modified xsi:type="dcterms:W3CDTF">2007-03-27T15:57:31Z</dcterms:modified>
  <cp:category/>
  <cp:version/>
  <cp:contentType/>
  <cp:contentStatus/>
</cp:coreProperties>
</file>