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10815" windowHeight="6405" tabRatio="725" activeTab="0"/>
  </bookViews>
  <sheets>
    <sheet name="Eks_2_1" sheetId="1" r:id="rId1"/>
    <sheet name="Eks_2_2" sheetId="2" r:id="rId2"/>
    <sheet name="Eks_2_3" sheetId="3" r:id="rId3"/>
    <sheet name="Eks_2_4" sheetId="4" r:id="rId4"/>
    <sheet name="Eks_2_5" sheetId="5" r:id="rId5"/>
    <sheet name="Eks_2_6" sheetId="6" r:id="rId6"/>
    <sheet name="Eks_2_7" sheetId="7" r:id="rId7"/>
    <sheet name="Eks_2_8" sheetId="8" r:id="rId8"/>
    <sheet name="Eks_2_9" sheetId="9" r:id="rId9"/>
    <sheet name="Eks_2_10" sheetId="10" r:id="rId10"/>
    <sheet name="Eks_2_11" sheetId="11" r:id="rId11"/>
    <sheet name="Eks_2_12" sheetId="12" r:id="rId12"/>
    <sheet name="Eks_2_13" sheetId="13" r:id="rId13"/>
    <sheet name="Eks_2_14" sheetId="14" r:id="rId14"/>
    <sheet name="Eks_2_15" sheetId="15" r:id="rId15"/>
    <sheet name="Eks_2_16" sheetId="16" r:id="rId16"/>
    <sheet name="Eks_2_17" sheetId="17" r:id="rId17"/>
    <sheet name="Eks_2_18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<sst xmlns="http://schemas.openxmlformats.org/spreadsheetml/2006/main" count="271" uniqueCount="177">
  <si>
    <t>Eksempel 2.1</t>
  </si>
  <si>
    <t>År:</t>
  </si>
  <si>
    <r>
      <t>NPV</t>
    </r>
    <r>
      <rPr>
        <sz val="10"/>
        <rFont val="Arial"/>
        <family val="0"/>
      </rPr>
      <t xml:space="preserve"> : </t>
    </r>
  </si>
  <si>
    <t>Avkastningskrav:</t>
  </si>
  <si>
    <t>Kontanstrøm (i mill):</t>
  </si>
  <si>
    <t>År</t>
  </si>
  <si>
    <t>Kontantstrøm</t>
  </si>
  <si>
    <t>Avkastningskrav</t>
  </si>
  <si>
    <t>Diskonteringsfaktor</t>
  </si>
  <si>
    <t>Nåverdier</t>
  </si>
  <si>
    <t>NPV</t>
  </si>
  <si>
    <t>Eksempel 2.2</t>
  </si>
  <si>
    <t>Eksempel 2.3</t>
  </si>
  <si>
    <t>Eksempel 2.4</t>
  </si>
  <si>
    <t>Avk.krav</t>
  </si>
  <si>
    <t>IRR</t>
  </si>
  <si>
    <t>Investering</t>
  </si>
  <si>
    <t>Årlig overskudd</t>
  </si>
  <si>
    <t>Årlig overskudd fra drift</t>
  </si>
  <si>
    <t>(Tall i millioner)</t>
  </si>
  <si>
    <t>Antall år</t>
  </si>
  <si>
    <t>Kapitalforbruk og kostnad</t>
  </si>
  <si>
    <t>Eksempel 2.5</t>
  </si>
  <si>
    <t>a)</t>
  </si>
  <si>
    <t>b)</t>
  </si>
  <si>
    <t>Eksempel 2.6</t>
  </si>
  <si>
    <t>Eksempel 2.7</t>
  </si>
  <si>
    <t>Skjæringspunkter med den</t>
  </si>
  <si>
    <t>horisontale aksen:</t>
  </si>
  <si>
    <t xml:space="preserve">a) </t>
  </si>
  <si>
    <t>Kontantstr.</t>
  </si>
  <si>
    <t>c)</t>
  </si>
  <si>
    <t>d)</t>
  </si>
  <si>
    <t>e)</t>
  </si>
  <si>
    <t>f)</t>
  </si>
  <si>
    <t>Eksempel 2.8</t>
  </si>
  <si>
    <t>g)</t>
  </si>
  <si>
    <t>Skjæringspunkter:</t>
  </si>
  <si>
    <t>Prosjekt</t>
  </si>
  <si>
    <t>A</t>
  </si>
  <si>
    <t>B</t>
  </si>
  <si>
    <t>B - A</t>
  </si>
  <si>
    <r>
      <t>NPV</t>
    </r>
    <r>
      <rPr>
        <sz val="10"/>
        <rFont val="Arial"/>
        <family val="0"/>
      </rPr>
      <t xml:space="preserve"> ved avk.krav:</t>
    </r>
  </si>
  <si>
    <t>Eksempel 2.9</t>
  </si>
  <si>
    <t>og</t>
  </si>
  <si>
    <t>Prosjekt B er mest lønnsomt for avkastningskrav mellom:</t>
  </si>
  <si>
    <t>For avkastningskrav utenfor dette intervallet er prosjekt A mest lønnsomt.</t>
  </si>
  <si>
    <t>Eksempel 2.10</t>
  </si>
  <si>
    <t>(Tall i 1 000)</t>
  </si>
  <si>
    <t>Tilbakebetalingstid</t>
  </si>
  <si>
    <t>Sum kont.str.</t>
  </si>
  <si>
    <t>Eksempel 2.11</t>
  </si>
  <si>
    <t>Sum kont.strøm</t>
  </si>
  <si>
    <t>Tilbakebetalingstid, beregning:</t>
  </si>
  <si>
    <t>Tilbakebetalingstid:</t>
  </si>
  <si>
    <t>Eksempel 2.12</t>
  </si>
  <si>
    <t xml:space="preserve">Prosjekt </t>
  </si>
  <si>
    <t>C</t>
  </si>
  <si>
    <t>D</t>
  </si>
  <si>
    <t>E</t>
  </si>
  <si>
    <t>F</t>
  </si>
  <si>
    <t>G</t>
  </si>
  <si>
    <t>Nåveriindeks</t>
  </si>
  <si>
    <t>Rangering</t>
  </si>
  <si>
    <t>Velger G, D, A</t>
  </si>
  <si>
    <t>Resten av kapitalen (1 500) investeres i C dersom det er mulig</t>
  </si>
  <si>
    <t>Eksempel 2.13</t>
  </si>
  <si>
    <t>Nom avk.krav</t>
  </si>
  <si>
    <t>Reelt avk.krav</t>
  </si>
  <si>
    <t>inflasjon</t>
  </si>
  <si>
    <t>Løpende priser:</t>
  </si>
  <si>
    <t>Faste priser:</t>
  </si>
  <si>
    <t>Eksempel 2.14</t>
  </si>
  <si>
    <t>Avskr.sats</t>
  </si>
  <si>
    <t>Skattesats</t>
  </si>
  <si>
    <t>Tall i 1 000 :</t>
  </si>
  <si>
    <t>Innbetaling</t>
  </si>
  <si>
    <t xml:space="preserve">Utbetaling </t>
  </si>
  <si>
    <t>Anleggsmiddel IB</t>
  </si>
  <si>
    <t>Avskrivning</t>
  </si>
  <si>
    <t>Anleggsmiddel UB</t>
  </si>
  <si>
    <t>Skattbart overskudd</t>
  </si>
  <si>
    <t xml:space="preserve">Skatt </t>
  </si>
  <si>
    <t>Nåverdi av skattelette</t>
  </si>
  <si>
    <t>Kontantoverskudd</t>
  </si>
  <si>
    <t>fra resterende avskrivninger</t>
  </si>
  <si>
    <t xml:space="preserve">Ved bruk av målsøking </t>
  </si>
  <si>
    <r>
      <t>finner man at</t>
    </r>
    <r>
      <rPr>
        <b/>
        <i/>
        <sz val="10"/>
        <rFont val="Arial"/>
        <family val="2"/>
      </rPr>
      <t xml:space="preserve"> IRR</t>
    </r>
    <r>
      <rPr>
        <sz val="10"/>
        <rFont val="Arial"/>
        <family val="0"/>
      </rPr>
      <t xml:space="preserve"> er: </t>
    </r>
  </si>
  <si>
    <t xml:space="preserve"> "Overskudd"</t>
  </si>
  <si>
    <t>Skatt"</t>
  </si>
  <si>
    <t xml:space="preserve"> "Kontantstrømmer"</t>
  </si>
  <si>
    <t>Alt. beregning:</t>
  </si>
  <si>
    <t xml:space="preserve">Vha. målsøking </t>
  </si>
  <si>
    <r>
      <t xml:space="preserve">finner man </t>
    </r>
    <r>
      <rPr>
        <b/>
        <i/>
        <sz val="10"/>
        <rFont val="Arial"/>
        <family val="2"/>
      </rPr>
      <t>IRR</t>
    </r>
    <r>
      <rPr>
        <sz val="10"/>
        <rFont val="Arial"/>
        <family val="0"/>
      </rPr>
      <t xml:space="preserve"> : </t>
    </r>
  </si>
  <si>
    <r>
      <t>NPV</t>
    </r>
    <r>
      <rPr>
        <sz val="10"/>
        <rFont val="Arial"/>
        <family val="0"/>
      </rPr>
      <t xml:space="preserve"> sk.lette fra avskr.</t>
    </r>
  </si>
  <si>
    <r>
      <t>NPV</t>
    </r>
    <r>
      <rPr>
        <sz val="10"/>
        <rFont val="Arial"/>
        <family val="0"/>
      </rPr>
      <t xml:space="preserve"> "kont.strømmer"</t>
    </r>
  </si>
  <si>
    <t>Eksempel 2.15</t>
  </si>
  <si>
    <t>Kostpris</t>
  </si>
  <si>
    <t>Ant. år med lineær avskr.</t>
  </si>
  <si>
    <t>Avskr.sats saldoavskr.</t>
  </si>
  <si>
    <t xml:space="preserve">År </t>
  </si>
  <si>
    <t>Faktor</t>
  </si>
  <si>
    <t>a) Lineær avskr.</t>
  </si>
  <si>
    <t>b) Saldoavskr.</t>
  </si>
  <si>
    <t>Eksempel 2.16</t>
  </si>
  <si>
    <t>Invest.</t>
  </si>
  <si>
    <t>Prisstigning</t>
  </si>
  <si>
    <t>Serielån</t>
  </si>
  <si>
    <t>Lånerente p.a.</t>
  </si>
  <si>
    <t>Salg av utstyr</t>
  </si>
  <si>
    <t>Saldoavskr.</t>
  </si>
  <si>
    <t>Husleie pr år</t>
  </si>
  <si>
    <t>Kontanter</t>
  </si>
  <si>
    <t>Salg ant år 1</t>
  </si>
  <si>
    <t>Debitorer</t>
  </si>
  <si>
    <t>Salg ant deretter</t>
  </si>
  <si>
    <t>Lager</t>
  </si>
  <si>
    <t>Pris per stk</t>
  </si>
  <si>
    <t>Kortsikt. gjeld</t>
  </si>
  <si>
    <t>Var. enh.kostn</t>
  </si>
  <si>
    <t>FK per år</t>
  </si>
  <si>
    <t>ÅR</t>
  </si>
  <si>
    <t>Avskrivninger</t>
  </si>
  <si>
    <t>IB Anleggsmiddel</t>
  </si>
  <si>
    <t xml:space="preserve">Avskrivning </t>
  </si>
  <si>
    <t>Salgsgevinst</t>
  </si>
  <si>
    <r>
      <t>Lån</t>
    </r>
    <r>
      <rPr>
        <sz val="10"/>
        <rFont val="Arial"/>
        <family val="0"/>
      </rPr>
      <t xml:space="preserve"> IB</t>
    </r>
  </si>
  <si>
    <t>Renter</t>
  </si>
  <si>
    <t>Avdrag</t>
  </si>
  <si>
    <t>Kapital bundet i OM - KG</t>
  </si>
  <si>
    <t>Skattepliktig overskudd</t>
  </si>
  <si>
    <t>Antall solgte kanoer</t>
  </si>
  <si>
    <t>Inntekter</t>
  </si>
  <si>
    <t>Variable kostnader</t>
  </si>
  <si>
    <t>Faste kostnader</t>
  </si>
  <si>
    <t>Overskudd</t>
  </si>
  <si>
    <t>Lån</t>
  </si>
  <si>
    <t>Innbetalinger</t>
  </si>
  <si>
    <t>Betalbare VK + FK</t>
  </si>
  <si>
    <t>Skatt</t>
  </si>
  <si>
    <t>Skatt salgsgevinst</t>
  </si>
  <si>
    <t>Økning kapital bundet i OM - KG</t>
  </si>
  <si>
    <t>Husleie, egne lokaler</t>
  </si>
  <si>
    <t>Netto kontantstrømmer</t>
  </si>
  <si>
    <r>
      <t xml:space="preserve">Netto nåverdi, </t>
    </r>
    <r>
      <rPr>
        <i/>
        <sz val="10"/>
        <rFont val="Arial"/>
        <family val="2"/>
      </rPr>
      <t>NPV</t>
    </r>
  </si>
  <si>
    <r>
      <t xml:space="preserve">Internrente, </t>
    </r>
    <r>
      <rPr>
        <i/>
        <sz val="10"/>
        <rFont val="Arial"/>
        <family val="2"/>
      </rPr>
      <t>IRR</t>
    </r>
  </si>
  <si>
    <t>Floyd Patterson</t>
  </si>
  <si>
    <t>Beregn. av kont.strømmer</t>
  </si>
  <si>
    <t>Eksempel 2.18</t>
  </si>
  <si>
    <t>Eksempel 2.17</t>
  </si>
  <si>
    <r>
      <t>A</t>
    </r>
    <r>
      <rPr>
        <vertAlign val="superscript"/>
        <sz val="12"/>
        <rFont val="Arial"/>
        <family val="2"/>
      </rPr>
      <t>-1</t>
    </r>
    <r>
      <rPr>
        <i/>
        <vertAlign val="subscript"/>
        <sz val="12"/>
        <rFont val="Arial"/>
        <family val="2"/>
      </rPr>
      <t>n</t>
    </r>
    <r>
      <rPr>
        <vertAlign val="subscript"/>
        <sz val="12"/>
        <rFont val="Arial"/>
        <family val="2"/>
      </rPr>
      <t>,10%</t>
    </r>
  </si>
  <si>
    <t>Maskin A</t>
  </si>
  <si>
    <t>Maskin B</t>
  </si>
  <si>
    <t>Maskin C</t>
  </si>
  <si>
    <t>Maskin D</t>
  </si>
  <si>
    <t>Innbet</t>
  </si>
  <si>
    <t>Utbet</t>
  </si>
  <si>
    <t>Netto:</t>
  </si>
  <si>
    <t>Salgsverdi</t>
  </si>
  <si>
    <t>Rentekr:</t>
  </si>
  <si>
    <t>Invers</t>
  </si>
  <si>
    <t>Levetid:</t>
  </si>
  <si>
    <t>Nåverdi:</t>
  </si>
  <si>
    <t>Ann.faktor</t>
  </si>
  <si>
    <t>Annuitet</t>
  </si>
  <si>
    <t>Størst NPV:</t>
  </si>
  <si>
    <t>Optimal levetid (ant. år):</t>
  </si>
  <si>
    <t>Ant. år</t>
  </si>
  <si>
    <t xml:space="preserve">b) </t>
  </si>
  <si>
    <t>Størst annuitet:</t>
  </si>
  <si>
    <t>c) MACRS</t>
  </si>
  <si>
    <t>Ikke lønnsomt</t>
  </si>
  <si>
    <t>Prosjektet er lønnsomt når</t>
  </si>
  <si>
    <t>avkastningskravet ligger mellom</t>
  </si>
  <si>
    <t>disse verdiene.</t>
  </si>
  <si>
    <t xml:space="preserve"> B - A</t>
  </si>
  <si>
    <t>Maskin C gir høyest årlig overskudd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</si>
</sst>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;[Red]\-#,##0.0"/>
    <numFmt numFmtId="173" formatCode="#,##0.0"/>
    <numFmt numFmtId="174" formatCode="0.0\ %"/>
    <numFmt numFmtId="175" formatCode="0.0000"/>
    <numFmt numFmtId="176" formatCode="0.000"/>
    <numFmt numFmtId="177" formatCode="0.000\ %"/>
    <numFmt numFmtId="178" formatCode="0.0000\ %"/>
    <numFmt numFmtId="179" formatCode="0.00000\ %"/>
    <numFmt numFmtId="180" formatCode="0.000000\ %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#,##0.000"/>
    <numFmt numFmtId="188" formatCode="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d/m/yyyy"/>
    <numFmt numFmtId="194" formatCode="#,##0_ ;[Red]\-#,##0\ "/>
    <numFmt numFmtId="195" formatCode="&quot;kr&quot;\ #,##0.000;[Red]&quot;kr&quot;\ \-#,##0.000"/>
    <numFmt numFmtId="196" formatCode="#,##0.0_);[Red]\(#,##0.0\)"/>
    <numFmt numFmtId="197" formatCode="#,##0.000_);[Red]\(#,##0.000\)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9.75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19.5"/>
      <name val="Arial"/>
      <family val="0"/>
    </font>
    <font>
      <b/>
      <sz val="8.5"/>
      <name val="Arial"/>
      <family val="2"/>
    </font>
    <font>
      <sz val="14.25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i/>
      <vertAlign val="subscript"/>
      <sz val="12"/>
      <name val="Arial"/>
      <family val="2"/>
    </font>
    <font>
      <vertAlign val="subscript"/>
      <sz val="12"/>
      <name val="Arial"/>
      <family val="2"/>
    </font>
    <font>
      <sz val="10"/>
      <name val="Times New Roman"/>
      <family val="1"/>
    </font>
    <font>
      <sz val="10"/>
      <color indexed="57"/>
      <name val="Arial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5" applyAlignment="1">
      <alignment horizontal="center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4" fontId="0" fillId="0" borderId="0" xfId="15" applyNumberFormat="1" applyAlignment="1">
      <alignment horizontal="center"/>
    </xf>
    <xf numFmtId="192" fontId="2" fillId="0" borderId="0" xfId="0" applyNumberFormat="1" applyFont="1" applyAlignment="1">
      <alignment horizontal="center"/>
    </xf>
    <xf numFmtId="9" fontId="0" fillId="0" borderId="0" xfId="15" applyAlignment="1">
      <alignment/>
    </xf>
    <xf numFmtId="174" fontId="1" fillId="0" borderId="0" xfId="15" applyNumberFormat="1" applyFont="1" applyAlignment="1">
      <alignment/>
    </xf>
    <xf numFmtId="9" fontId="0" fillId="0" borderId="0" xfId="15" applyFont="1" applyAlignment="1">
      <alignment/>
    </xf>
    <xf numFmtId="4" fontId="0" fillId="0" borderId="0" xfId="0" applyNumberFormat="1" applyAlignment="1">
      <alignment horizontal="center"/>
    </xf>
    <xf numFmtId="9" fontId="5" fillId="0" borderId="0" xfId="15" applyFont="1" applyAlignment="1">
      <alignment horizontal="center"/>
    </xf>
    <xf numFmtId="3" fontId="5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5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4" fontId="0" fillId="0" borderId="4" xfId="15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4" fontId="0" fillId="0" borderId="3" xfId="15" applyNumberFormat="1" applyBorder="1" applyAlignment="1">
      <alignment horizontal="center"/>
    </xf>
    <xf numFmtId="38" fontId="0" fillId="0" borderId="1" xfId="0" applyNumberFormat="1" applyBorder="1" applyAlignment="1">
      <alignment/>
    </xf>
    <xf numFmtId="9" fontId="0" fillId="0" borderId="0" xfId="15" applyAlignment="1">
      <alignment/>
    </xf>
    <xf numFmtId="174" fontId="0" fillId="0" borderId="4" xfId="15" applyNumberFormat="1" applyBorder="1" applyAlignment="1">
      <alignment horizontal="center"/>
    </xf>
    <xf numFmtId="174" fontId="0" fillId="0" borderId="3" xfId="15" applyNumberFormat="1" applyBorder="1" applyAlignment="1">
      <alignment horizontal="center"/>
    </xf>
    <xf numFmtId="0" fontId="0" fillId="0" borderId="0" xfId="0" applyBorder="1" applyAlignment="1">
      <alignment/>
    </xf>
    <xf numFmtId="9" fontId="0" fillId="0" borderId="1" xfId="15" applyBorder="1" applyAlignment="1">
      <alignment horizontal="center"/>
    </xf>
    <xf numFmtId="9" fontId="0" fillId="0" borderId="0" xfId="15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15" applyNumberFormat="1" applyAlignment="1">
      <alignment/>
    </xf>
    <xf numFmtId="10" fontId="0" fillId="0" borderId="0" xfId="15" applyNumberFormat="1" applyAlignment="1">
      <alignment/>
    </xf>
    <xf numFmtId="0" fontId="0" fillId="0" borderId="0" xfId="0" applyAlignment="1">
      <alignment horizontal="right"/>
    </xf>
    <xf numFmtId="38" fontId="1" fillId="0" borderId="0" xfId="0" applyNumberFormat="1" applyFont="1" applyAlignment="1">
      <alignment/>
    </xf>
    <xf numFmtId="0" fontId="6" fillId="0" borderId="0" xfId="0" applyFont="1" applyAlignment="1">
      <alignment/>
    </xf>
    <xf numFmtId="38" fontId="5" fillId="0" borderId="0" xfId="0" applyNumberFormat="1" applyFont="1" applyAlignment="1">
      <alignment/>
    </xf>
    <xf numFmtId="38" fontId="0" fillId="0" borderId="0" xfId="15" applyNumberFormat="1" applyAlignment="1">
      <alignment/>
    </xf>
    <xf numFmtId="0" fontId="16" fillId="0" borderId="0" xfId="0" applyFont="1" applyAlignment="1">
      <alignment horizontal="right"/>
    </xf>
    <xf numFmtId="38" fontId="6" fillId="0" borderId="0" xfId="0" applyNumberFormat="1" applyFont="1" applyAlignment="1">
      <alignment horizontal="center"/>
    </xf>
    <xf numFmtId="17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9" fontId="17" fillId="0" borderId="0" xfId="15" applyFont="1" applyAlignment="1">
      <alignment/>
    </xf>
    <xf numFmtId="0" fontId="0" fillId="0" borderId="1" xfId="0" applyBorder="1" applyAlignment="1">
      <alignment/>
    </xf>
    <xf numFmtId="38" fontId="0" fillId="0" borderId="0" xfId="0" applyNumberFormat="1" applyBorder="1" applyAlignment="1">
      <alignment/>
    </xf>
    <xf numFmtId="38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0" fontId="0" fillId="0" borderId="0" xfId="0" applyNumberFormat="1" applyAlignment="1">
      <alignment/>
    </xf>
    <xf numFmtId="3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1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4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0" fontId="0" fillId="0" borderId="0" xfId="15" applyNumberFormat="1" applyAlignment="1">
      <alignment horizontal="center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15" applyAlignment="1">
      <alignment horizontal="right"/>
    </xf>
    <xf numFmtId="40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'[1]Kap 5'!$B$30:$B$45</c:f>
              <c:numCache>
                <c:ptCount val="1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xVal>
          <c:yVal>
            <c:numRef>
              <c:f>'[1]Kap 5'!$C$30:$C$45</c:f>
              <c:numCache>
                <c:ptCount val="16"/>
                <c:pt idx="0">
                  <c:v>30</c:v>
                </c:pt>
                <c:pt idx="1">
                  <c:v>25.223887019214132</c:v>
                </c:pt>
                <c:pt idx="2">
                  <c:v>20.862289014336383</c:v>
                </c:pt>
                <c:pt idx="3">
                  <c:v>16.87021014834322</c:v>
                </c:pt>
                <c:pt idx="4">
                  <c:v>13.208403260262251</c:v>
                </c:pt>
                <c:pt idx="5">
                  <c:v>9.842534352472185</c:v>
                </c:pt>
                <c:pt idx="6">
                  <c:v>6.74248220607484</c:v>
                </c:pt>
                <c:pt idx="7">
                  <c:v>3.8817491818742624</c:v>
                </c:pt>
                <c:pt idx="8">
                  <c:v>1.2369638580461881</c:v>
                </c:pt>
                <c:pt idx="9">
                  <c:v>-1.212540196511064</c:v>
                </c:pt>
                <c:pt idx="10">
                  <c:v>-3.485082304526749</c:v>
                </c:pt>
                <c:pt idx="11">
                  <c:v>-5.596939679232619</c:v>
                </c:pt>
                <c:pt idx="12">
                  <c:v>-7.5626081262416776</c:v>
                </c:pt>
                <c:pt idx="13">
                  <c:v>-9.395025521546117</c:v>
                </c:pt>
                <c:pt idx="14">
                  <c:v>-11.105763912200928</c:v>
                </c:pt>
                <c:pt idx="15">
                  <c:v>-12.705195088515012</c:v>
                </c:pt>
              </c:numCache>
            </c:numRef>
          </c:yVal>
          <c:smooth val="1"/>
        </c:ser>
        <c:axId val="66784053"/>
        <c:axId val="62886322"/>
      </c:scatterChart>
      <c:valAx>
        <c:axId val="66784053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86322"/>
        <c:crosses val="autoZero"/>
        <c:crossBetween val="midCat"/>
        <c:dispUnits/>
        <c:majorUnit val="0.02"/>
      </c:valAx>
      <c:valAx>
        <c:axId val="6288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84053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Nåverdiprofil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Eks_2_6!$B$6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Eks_2_6!$A$7:$A$13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Eks_2_6!$B$7:$B$13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2215819"/>
        <c:axId val="24587920"/>
      </c:scatterChart>
      <c:valAx>
        <c:axId val="12215819"/>
        <c:scaling>
          <c:orientation val="minMax"/>
          <c:max val="0.14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87920"/>
        <c:crosses val="autoZero"/>
        <c:crossBetween val="midCat"/>
        <c:dispUnits/>
        <c:majorUnit val="0.02"/>
      </c:valAx>
      <c:valAx>
        <c:axId val="24587920"/>
        <c:scaling>
          <c:orientation val="minMax"/>
          <c:max val="1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5819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Nåverdiprofil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Eks_2_7!$B$7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Eks_2_7!$A$8:$A$18</c:f>
              <c:numCache/>
            </c:numRef>
          </c:xVal>
          <c:yVal>
            <c:numRef>
              <c:f>Eks_2_7!$B$8:$B$18</c:f>
              <c:numCache/>
            </c:numRef>
          </c:yVal>
          <c:smooth val="1"/>
        </c:ser>
        <c:axId val="51207505"/>
        <c:axId val="61717790"/>
      </c:scatterChart>
      <c:valAx>
        <c:axId val="51207505"/>
        <c:scaling>
          <c:orientation val="minMax"/>
          <c:max val="0.3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17790"/>
        <c:crosses val="autoZero"/>
        <c:crossBetween val="midCat"/>
        <c:dispUnits/>
      </c:valAx>
      <c:valAx>
        <c:axId val="6171779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07505"/>
        <c:crosses val="autoZero"/>
        <c:crossBetween val="midCat"/>
        <c:dispUnits/>
        <c:majorUnit val="4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Nåverdiprofil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Eks_2_7!$B$27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Eks_2_7!$A$28:$A$38</c:f>
              <c:numCache/>
            </c:numRef>
          </c:xVal>
          <c:yVal>
            <c:numRef>
              <c:f>Eks_2_7!$B$28:$B$38</c:f>
              <c:numCache/>
            </c:numRef>
          </c:yVal>
          <c:smooth val="1"/>
        </c:ser>
        <c:axId val="64133767"/>
        <c:axId val="28432604"/>
      </c:scatterChart>
      <c:valAx>
        <c:axId val="6413376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432604"/>
        <c:crosses val="autoZero"/>
        <c:crossBetween val="midCat"/>
        <c:dispUnits/>
      </c:valAx>
      <c:valAx>
        <c:axId val="28432604"/>
        <c:scaling>
          <c:orientation val="minMax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133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Nåverdiprofil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Eks_2_7!$B$47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Eks_2_7!$A$48:$A$58</c:f>
              <c:numCache/>
            </c:numRef>
          </c:xVal>
          <c:yVal>
            <c:numRef>
              <c:f>Eks_2_7!$B$48:$B$58</c:f>
              <c:numCache/>
            </c:numRef>
          </c:yVal>
          <c:smooth val="1"/>
        </c:ser>
        <c:axId val="34079533"/>
        <c:axId val="40380746"/>
      </c:scatterChart>
      <c:valAx>
        <c:axId val="34079533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80746"/>
        <c:crosses val="autoZero"/>
        <c:crossBetween val="midCat"/>
        <c:dispUnits/>
        <c:majorUnit val="0.1"/>
      </c:valAx>
      <c:valAx>
        <c:axId val="40380746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7953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Nåverdiprofil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Eks_2_7!$I$69:$I$168</c:f>
              <c:numCache>
                <c:ptCount val="100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-2.74</c:v>
                </c:pt>
                <c:pt idx="14">
                  <c:v>-2.72</c:v>
                </c:pt>
                <c:pt idx="15">
                  <c:v>-2.7</c:v>
                </c:pt>
                <c:pt idx="16">
                  <c:v>-2.68</c:v>
                </c:pt>
                <c:pt idx="17">
                  <c:v>-2.66</c:v>
                </c:pt>
                <c:pt idx="18">
                  <c:v>-2.64</c:v>
                </c:pt>
                <c:pt idx="19">
                  <c:v>-2.62</c:v>
                </c:pt>
                <c:pt idx="20">
                  <c:v>-2.6</c:v>
                </c:pt>
                <c:pt idx="21">
                  <c:v>-2.58</c:v>
                </c:pt>
                <c:pt idx="22">
                  <c:v>-2.56</c:v>
                </c:pt>
                <c:pt idx="23">
                  <c:v>-2.54</c:v>
                </c:pt>
                <c:pt idx="24">
                  <c:v>-2.52</c:v>
                </c:pt>
                <c:pt idx="25">
                  <c:v>-2.5</c:v>
                </c:pt>
                <c:pt idx="26">
                  <c:v>-2.48</c:v>
                </c:pt>
                <c:pt idx="27">
                  <c:v>-2.46</c:v>
                </c:pt>
                <c:pt idx="28">
                  <c:v>-2.44</c:v>
                </c:pt>
                <c:pt idx="29">
                  <c:v>-2.42</c:v>
                </c:pt>
                <c:pt idx="30">
                  <c:v>-2.4</c:v>
                </c:pt>
                <c:pt idx="31">
                  <c:v>-2.38</c:v>
                </c:pt>
                <c:pt idx="32">
                  <c:v>-2.36</c:v>
                </c:pt>
                <c:pt idx="33">
                  <c:v>-2.34</c:v>
                </c:pt>
                <c:pt idx="34">
                  <c:v>-2.32</c:v>
                </c:pt>
                <c:pt idx="35">
                  <c:v>-2.3</c:v>
                </c:pt>
                <c:pt idx="36">
                  <c:v>-2.28</c:v>
                </c:pt>
                <c:pt idx="37">
                  <c:v>-2.26</c:v>
                </c:pt>
                <c:pt idx="38">
                  <c:v>-2.24</c:v>
                </c:pt>
                <c:pt idx="39">
                  <c:v>-2.22</c:v>
                </c:pt>
                <c:pt idx="40">
                  <c:v>-2.2</c:v>
                </c:pt>
                <c:pt idx="41">
                  <c:v>-2.18</c:v>
                </c:pt>
                <c:pt idx="42">
                  <c:v>-2.16</c:v>
                </c:pt>
                <c:pt idx="43">
                  <c:v>-2.14</c:v>
                </c:pt>
                <c:pt idx="44">
                  <c:v>-2.12</c:v>
                </c:pt>
                <c:pt idx="45">
                  <c:v>-2.1</c:v>
                </c:pt>
                <c:pt idx="46">
                  <c:v>-2.08</c:v>
                </c:pt>
                <c:pt idx="47">
                  <c:v>-2.06</c:v>
                </c:pt>
                <c:pt idx="48">
                  <c:v>-2.04</c:v>
                </c:pt>
                <c:pt idx="49">
                  <c:v>-2.02</c:v>
                </c:pt>
                <c:pt idx="50">
                  <c:v>-2</c:v>
                </c:pt>
                <c:pt idx="51">
                  <c:v>-1.98</c:v>
                </c:pt>
                <c:pt idx="52">
                  <c:v>-1.96</c:v>
                </c:pt>
                <c:pt idx="53">
                  <c:v>-1.94</c:v>
                </c:pt>
                <c:pt idx="54">
                  <c:v>-1.92</c:v>
                </c:pt>
                <c:pt idx="55">
                  <c:v>-1.9</c:v>
                </c:pt>
                <c:pt idx="56">
                  <c:v>-1.88</c:v>
                </c:pt>
                <c:pt idx="57">
                  <c:v>-1.86</c:v>
                </c:pt>
                <c:pt idx="58">
                  <c:v>-1.84</c:v>
                </c:pt>
                <c:pt idx="59">
                  <c:v>-1.82</c:v>
                </c:pt>
                <c:pt idx="60">
                  <c:v>-1.8</c:v>
                </c:pt>
                <c:pt idx="61">
                  <c:v>-1.78</c:v>
                </c:pt>
                <c:pt idx="62">
                  <c:v>-1.76</c:v>
                </c:pt>
                <c:pt idx="63">
                  <c:v>-1.74</c:v>
                </c:pt>
                <c:pt idx="64">
                  <c:v>-1.72</c:v>
                </c:pt>
                <c:pt idx="65">
                  <c:v>-1.7</c:v>
                </c:pt>
                <c:pt idx="66">
                  <c:v>-1.68</c:v>
                </c:pt>
                <c:pt idx="67">
                  <c:v>-1.66</c:v>
                </c:pt>
                <c:pt idx="68">
                  <c:v>-1.64</c:v>
                </c:pt>
                <c:pt idx="69">
                  <c:v>-1.62</c:v>
                </c:pt>
                <c:pt idx="70">
                  <c:v>-1.6</c:v>
                </c:pt>
                <c:pt idx="71">
                  <c:v>-1.58</c:v>
                </c:pt>
                <c:pt idx="72">
                  <c:v>-1.56</c:v>
                </c:pt>
                <c:pt idx="73">
                  <c:v>-1.54</c:v>
                </c:pt>
                <c:pt idx="74">
                  <c:v>-1.52</c:v>
                </c:pt>
                <c:pt idx="75">
                  <c:v>-1.5</c:v>
                </c:pt>
                <c:pt idx="76">
                  <c:v>-1.48</c:v>
                </c:pt>
                <c:pt idx="77">
                  <c:v>-1.46</c:v>
                </c:pt>
                <c:pt idx="78">
                  <c:v>-1.44</c:v>
                </c:pt>
                <c:pt idx="79">
                  <c:v>-1.42</c:v>
                </c:pt>
                <c:pt idx="80">
                  <c:v>-1.4</c:v>
                </c:pt>
                <c:pt idx="81">
                  <c:v>-1.38</c:v>
                </c:pt>
                <c:pt idx="82">
                  <c:v>-1.36</c:v>
                </c:pt>
                <c:pt idx="83">
                  <c:v>-1.34</c:v>
                </c:pt>
                <c:pt idx="84">
                  <c:v>-1.32</c:v>
                </c:pt>
                <c:pt idx="85">
                  <c:v>-1.3</c:v>
                </c:pt>
                <c:pt idx="86">
                  <c:v>-1.28</c:v>
                </c:pt>
                <c:pt idx="87">
                  <c:v>-1.26</c:v>
                </c:pt>
                <c:pt idx="88">
                  <c:v>-1.24</c:v>
                </c:pt>
                <c:pt idx="89">
                  <c:v>-1.22</c:v>
                </c:pt>
                <c:pt idx="90">
                  <c:v>-1.2</c:v>
                </c:pt>
                <c:pt idx="91">
                  <c:v>-1.18</c:v>
                </c:pt>
                <c:pt idx="92">
                  <c:v>-1.16</c:v>
                </c:pt>
                <c:pt idx="93">
                  <c:v>-1.14</c:v>
                </c:pt>
                <c:pt idx="94">
                  <c:v>-1.12</c:v>
                </c:pt>
                <c:pt idx="95">
                  <c:v>-1.1</c:v>
                </c:pt>
                <c:pt idx="96">
                  <c:v>-1.08</c:v>
                </c:pt>
                <c:pt idx="97">
                  <c:v>-1.06</c:v>
                </c:pt>
                <c:pt idx="98">
                  <c:v>-1.04</c:v>
                </c:pt>
                <c:pt idx="99">
                  <c:v>-1.02</c:v>
                </c:pt>
              </c:numCache>
            </c:numRef>
          </c:xVal>
          <c:yVal>
            <c:numRef>
              <c:f>Eks_2_7!$J$69:$J$168</c:f>
              <c:numCache>
                <c:ptCount val="100"/>
                <c:pt idx="0">
                  <c:v>-160.875</c:v>
                </c:pt>
                <c:pt idx="1">
                  <c:v>-159.65264315432665</c:v>
                </c:pt>
                <c:pt idx="2">
                  <c:v>-158.38681161760832</c:v>
                </c:pt>
                <c:pt idx="3">
                  <c:v>-157.075535268382</c:v>
                </c:pt>
                <c:pt idx="4">
                  <c:v>-155.7167335792824</c:v>
                </c:pt>
                <c:pt idx="5">
                  <c:v>-154.3082081936142</c:v>
                </c:pt>
                <c:pt idx="6">
                  <c:v>-152.84763491711854</c:v>
                </c:pt>
                <c:pt idx="7">
                  <c:v>-151.33255507193945</c:v>
                </c:pt>
                <c:pt idx="8">
                  <c:v>-149.7603661543519</c:v>
                </c:pt>
                <c:pt idx="9">
                  <c:v>-148.12831173174126</c:v>
                </c:pt>
                <c:pt idx="10">
                  <c:v>-146.43347050754457</c:v>
                </c:pt>
                <c:pt idx="11">
                  <c:v>-144.67274447528897</c:v>
                </c:pt>
                <c:pt idx="12">
                  <c:v>-142.84284607438013</c:v>
                </c:pt>
                <c:pt idx="13">
                  <c:v>-140.94028425079313</c:v>
                </c:pt>
                <c:pt idx="14">
                  <c:v>-138.96134931515465</c:v>
                </c:pt>
                <c:pt idx="15">
                  <c:v>-136.9020964787299</c:v>
                </c:pt>
                <c:pt idx="16">
                  <c:v>-134.75832793434836</c:v>
                </c:pt>
                <c:pt idx="17">
                  <c:v>-132.5255733341262</c:v>
                </c:pt>
                <c:pt idx="18">
                  <c:v>-130.19906849871595</c:v>
                </c:pt>
                <c:pt idx="19">
                  <c:v>-127.773732173468</c:v>
                </c:pt>
                <c:pt idx="20">
                  <c:v>-125.244140625</c:v>
                </c:pt>
                <c:pt idx="21">
                  <c:v>-122.60449984686811</c:v>
                </c:pt>
                <c:pt idx="22">
                  <c:v>-119.84861511488731</c:v>
                </c:pt>
                <c:pt idx="23">
                  <c:v>-116.96985760065537</c:v>
                </c:pt>
                <c:pt idx="24">
                  <c:v>-113.96112771541043</c:v>
                </c:pt>
                <c:pt idx="25">
                  <c:v>-110.81481481481482</c:v>
                </c:pt>
                <c:pt idx="26">
                  <c:v>-107.52275284780761</c:v>
                </c:pt>
                <c:pt idx="27">
                  <c:v>-104.07617147836726</c:v>
                </c:pt>
                <c:pt idx="28">
                  <c:v>-100.46564214677639</c:v>
                </c:pt>
                <c:pt idx="29">
                  <c:v>-96.68101846548443</c:v>
                </c:pt>
                <c:pt idx="30">
                  <c:v>-92.71137026239063</c:v>
                </c:pt>
                <c:pt idx="31">
                  <c:v>-88.54491048951473</c:v>
                </c:pt>
                <c:pt idx="32">
                  <c:v>-84.16891410543454</c:v>
                </c:pt>
                <c:pt idx="33">
                  <c:v>-79.56962791300789</c:v>
                </c:pt>
                <c:pt idx="34">
                  <c:v>-74.73217018671559</c:v>
                </c:pt>
                <c:pt idx="35">
                  <c:v>-69.64041875284471</c:v>
                </c:pt>
                <c:pt idx="36">
                  <c:v>-64.27688598632807</c:v>
                </c:pt>
                <c:pt idx="37">
                  <c:v>-58.62257895515637</c:v>
                </c:pt>
                <c:pt idx="38">
                  <c:v>-52.65684267060527</c:v>
                </c:pt>
                <c:pt idx="39">
                  <c:v>-46.35718408148708</c:v>
                </c:pt>
                <c:pt idx="40">
                  <c:v>-39.69907407407413</c:v>
                </c:pt>
                <c:pt idx="41">
                  <c:v>-32.655724295083786</c:v>
                </c:pt>
                <c:pt idx="42">
                  <c:v>-25.19783508958963</c:v>
                </c:pt>
                <c:pt idx="43">
                  <c:v>-17.293310222308662</c:v>
                </c:pt>
                <c:pt idx="44">
                  <c:v>-8.906933309037925</c:v>
                </c:pt>
                <c:pt idx="45">
                  <c:v>0</c:v>
                </c:pt>
                <c:pt idx="46">
                  <c:v>9.470101102474189</c:v>
                </c:pt>
                <c:pt idx="47">
                  <c:v>19.55036708155052</c:v>
                </c:pt>
                <c:pt idx="48">
                  <c:v>30.29272872098312</c:v>
                </c:pt>
                <c:pt idx="49">
                  <c:v>41.75467957271337</c:v>
                </c:pt>
                <c:pt idx="50">
                  <c:v>54</c:v>
                </c:pt>
                <c:pt idx="51">
                  <c:v>67.09959285671789</c:v>
                </c:pt>
                <c:pt idx="52">
                  <c:v>81.13245081018528</c:v>
                </c:pt>
                <c:pt idx="53">
                  <c:v>96.18677942267135</c:v>
                </c:pt>
                <c:pt idx="54">
                  <c:v>112.3613051697215</c:v>
                </c:pt>
                <c:pt idx="55">
                  <c:v>129.76680384087803</c:v>
                </c:pt>
                <c:pt idx="56">
                  <c:v>148.52789256198355</c:v>
                </c:pt>
                <c:pt idx="57">
                  <c:v>168.7851384154854</c:v>
                </c:pt>
                <c:pt idx="58">
                  <c:v>190.6975488608141</c:v>
                </c:pt>
                <c:pt idx="59">
                  <c:v>214.44552458612026</c:v>
                </c:pt>
                <c:pt idx="60">
                  <c:v>240.234375</c:v>
                </c:pt>
                <c:pt idx="61">
                  <c:v>268.2985215529594</c:v>
                </c:pt>
                <c:pt idx="62">
                  <c:v>298.9065461437527</c:v>
                </c:pt>
                <c:pt idx="63">
                  <c:v>332.3672832803586</c:v>
                </c:pt>
                <c:pt idx="64">
                  <c:v>369.03720850480113</c:v>
                </c:pt>
                <c:pt idx="65">
                  <c:v>409.32944606414003</c:v>
                </c:pt>
                <c:pt idx="66">
                  <c:v>453.72481172399773</c:v>
                </c:pt>
                <c:pt idx="67">
                  <c:v>502.78543005815754</c:v>
                </c:pt>
                <c:pt idx="68">
                  <c:v>557.1716308593753</c:v>
                </c:pt>
                <c:pt idx="69">
                  <c:v>617.6630525997782</c:v>
                </c:pt>
                <c:pt idx="70">
                  <c:v>685.1851851851849</c:v>
                </c:pt>
                <c:pt idx="71">
                  <c:v>760.8430029931523</c:v>
                </c:pt>
                <c:pt idx="72">
                  <c:v>845.9639212827985</c:v>
                </c:pt>
                <c:pt idx="73">
                  <c:v>942.1531270639637</c:v>
                </c:pt>
                <c:pt idx="74">
                  <c:v>1051.3654984069183</c:v>
                </c:pt>
                <c:pt idx="75">
                  <c:v>1176</c:v>
                </c:pt>
                <c:pt idx="76">
                  <c:v>1319.0248842592596</c:v>
                </c:pt>
                <c:pt idx="77">
                  <c:v>1484.145639845484</c:v>
                </c:pt>
                <c:pt idx="78">
                  <c:v>1676.0330578512403</c:v>
                </c:pt>
                <c:pt idx="79">
                  <c:v>1900.6370802289175</c:v>
                </c:pt>
                <c:pt idx="80">
                  <c:v>2165.625000000001</c:v>
                </c:pt>
                <c:pt idx="81">
                  <c:v>2481.003061670799</c:v>
                </c:pt>
                <c:pt idx="82">
                  <c:v>2860.013717421123</c:v>
                </c:pt>
                <c:pt idx="83">
                  <c:v>3320.4559332383456</c:v>
                </c:pt>
                <c:pt idx="84">
                  <c:v>3886.6699218749977</c:v>
                </c:pt>
                <c:pt idx="85">
                  <c:v>4592.59259259259</c:v>
                </c:pt>
                <c:pt idx="86">
                  <c:v>5486.588921282798</c:v>
                </c:pt>
                <c:pt idx="87">
                  <c:v>6639.326354119254</c:v>
                </c:pt>
                <c:pt idx="88">
                  <c:v>8157.060185185186</c:v>
                </c:pt>
                <c:pt idx="89">
                  <c:v>10204.958677685954</c:v>
                </c:pt>
                <c:pt idx="90">
                  <c:v>13050.000000000007</c:v>
                </c:pt>
                <c:pt idx="91">
                  <c:v>17144.30727023321</c:v>
                </c:pt>
                <c:pt idx="92">
                  <c:v>23298.046875000033</c:v>
                </c:pt>
                <c:pt idx="93">
                  <c:v>33068.22157434408</c:v>
                </c:pt>
                <c:pt idx="94">
                  <c:v>49725.92592592581</c:v>
                </c:pt>
                <c:pt idx="95">
                  <c:v>80999.9999999998</c:v>
                </c:pt>
                <c:pt idx="96">
                  <c:v>148378.12499999962</c:v>
                </c:pt>
                <c:pt idx="97">
                  <c:v>327985.18518518435</c:v>
                </c:pt>
                <c:pt idx="98">
                  <c:v>1025549.9999999973</c:v>
                </c:pt>
                <c:pt idx="99">
                  <c:v>7543799.99999998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Eks_2_7!$I$170:$I$269</c:f>
              <c:numCache>
                <c:ptCount val="100"/>
                <c:pt idx="0">
                  <c:v>-0.98</c:v>
                </c:pt>
                <c:pt idx="1">
                  <c:v>-0.96</c:v>
                </c:pt>
                <c:pt idx="2">
                  <c:v>-0.94</c:v>
                </c:pt>
                <c:pt idx="3">
                  <c:v>-0.92</c:v>
                </c:pt>
                <c:pt idx="4">
                  <c:v>-0.9</c:v>
                </c:pt>
                <c:pt idx="5">
                  <c:v>-0.88</c:v>
                </c:pt>
                <c:pt idx="6">
                  <c:v>-0.86</c:v>
                </c:pt>
                <c:pt idx="7">
                  <c:v>-0.84</c:v>
                </c:pt>
                <c:pt idx="8">
                  <c:v>-0.82</c:v>
                </c:pt>
                <c:pt idx="9">
                  <c:v>-0.8</c:v>
                </c:pt>
                <c:pt idx="10">
                  <c:v>-0.78</c:v>
                </c:pt>
                <c:pt idx="11">
                  <c:v>-0.76</c:v>
                </c:pt>
                <c:pt idx="12">
                  <c:v>-0.74</c:v>
                </c:pt>
                <c:pt idx="13">
                  <c:v>-0.72</c:v>
                </c:pt>
                <c:pt idx="14">
                  <c:v>-0.7</c:v>
                </c:pt>
                <c:pt idx="15">
                  <c:v>-0.68</c:v>
                </c:pt>
                <c:pt idx="16">
                  <c:v>-0.66</c:v>
                </c:pt>
                <c:pt idx="17">
                  <c:v>-0.64</c:v>
                </c:pt>
                <c:pt idx="18">
                  <c:v>-0.62</c:v>
                </c:pt>
                <c:pt idx="19">
                  <c:v>-0.6</c:v>
                </c:pt>
                <c:pt idx="20">
                  <c:v>-0.58</c:v>
                </c:pt>
                <c:pt idx="21">
                  <c:v>-0.56</c:v>
                </c:pt>
                <c:pt idx="22">
                  <c:v>-0.54</c:v>
                </c:pt>
                <c:pt idx="23">
                  <c:v>-0.52</c:v>
                </c:pt>
                <c:pt idx="24">
                  <c:v>-0.5</c:v>
                </c:pt>
                <c:pt idx="25">
                  <c:v>-0.48</c:v>
                </c:pt>
                <c:pt idx="26">
                  <c:v>-0.46</c:v>
                </c:pt>
                <c:pt idx="27">
                  <c:v>-0.44</c:v>
                </c:pt>
                <c:pt idx="28">
                  <c:v>-0.42</c:v>
                </c:pt>
                <c:pt idx="29">
                  <c:v>-0.4</c:v>
                </c:pt>
                <c:pt idx="30">
                  <c:v>-0.38</c:v>
                </c:pt>
                <c:pt idx="31">
                  <c:v>-0.36</c:v>
                </c:pt>
                <c:pt idx="32">
                  <c:v>-0.34</c:v>
                </c:pt>
                <c:pt idx="33">
                  <c:v>-0.32</c:v>
                </c:pt>
                <c:pt idx="34">
                  <c:v>-0.3</c:v>
                </c:pt>
                <c:pt idx="35">
                  <c:v>-0.28</c:v>
                </c:pt>
                <c:pt idx="36">
                  <c:v>-0.26</c:v>
                </c:pt>
                <c:pt idx="37">
                  <c:v>-0.24</c:v>
                </c:pt>
                <c:pt idx="38">
                  <c:v>-0.22</c:v>
                </c:pt>
                <c:pt idx="39">
                  <c:v>-0.2</c:v>
                </c:pt>
                <c:pt idx="40">
                  <c:v>-0.18</c:v>
                </c:pt>
                <c:pt idx="41">
                  <c:v>-0.16</c:v>
                </c:pt>
                <c:pt idx="42">
                  <c:v>-0.14</c:v>
                </c:pt>
                <c:pt idx="43">
                  <c:v>-0.12</c:v>
                </c:pt>
                <c:pt idx="44">
                  <c:v>-0.1</c:v>
                </c:pt>
                <c:pt idx="45">
                  <c:v>-0.0800000000000001</c:v>
                </c:pt>
                <c:pt idx="46">
                  <c:v>-0.0600000000000001</c:v>
                </c:pt>
                <c:pt idx="47">
                  <c:v>-0.04</c:v>
                </c:pt>
                <c:pt idx="48">
                  <c:v>-0.02</c:v>
                </c:pt>
                <c:pt idx="49">
                  <c:v>0</c:v>
                </c:pt>
                <c:pt idx="50">
                  <c:v>0.02</c:v>
                </c:pt>
                <c:pt idx="51">
                  <c:v>0.04</c:v>
                </c:pt>
                <c:pt idx="52">
                  <c:v>0.0600000000000001</c:v>
                </c:pt>
                <c:pt idx="53">
                  <c:v>0.0800000000000001</c:v>
                </c:pt>
                <c:pt idx="54">
                  <c:v>0.1</c:v>
                </c:pt>
                <c:pt idx="55">
                  <c:v>0.12</c:v>
                </c:pt>
                <c:pt idx="56">
                  <c:v>0.14</c:v>
                </c:pt>
                <c:pt idx="57">
                  <c:v>0.16</c:v>
                </c:pt>
                <c:pt idx="58">
                  <c:v>0.18</c:v>
                </c:pt>
                <c:pt idx="59">
                  <c:v>0.2</c:v>
                </c:pt>
                <c:pt idx="60">
                  <c:v>0.22</c:v>
                </c:pt>
                <c:pt idx="61">
                  <c:v>0.24</c:v>
                </c:pt>
                <c:pt idx="62">
                  <c:v>0.26</c:v>
                </c:pt>
                <c:pt idx="63">
                  <c:v>0.28</c:v>
                </c:pt>
                <c:pt idx="64">
                  <c:v>0.3</c:v>
                </c:pt>
                <c:pt idx="65">
                  <c:v>0.32</c:v>
                </c:pt>
                <c:pt idx="66">
                  <c:v>0.34</c:v>
                </c:pt>
                <c:pt idx="67">
                  <c:v>0.36</c:v>
                </c:pt>
                <c:pt idx="68">
                  <c:v>0.38</c:v>
                </c:pt>
                <c:pt idx="69">
                  <c:v>0.4</c:v>
                </c:pt>
                <c:pt idx="70">
                  <c:v>0.42</c:v>
                </c:pt>
                <c:pt idx="71">
                  <c:v>0.44</c:v>
                </c:pt>
                <c:pt idx="72">
                  <c:v>0.46</c:v>
                </c:pt>
                <c:pt idx="73">
                  <c:v>0.48</c:v>
                </c:pt>
                <c:pt idx="74">
                  <c:v>0.5</c:v>
                </c:pt>
                <c:pt idx="75">
                  <c:v>0.52</c:v>
                </c:pt>
                <c:pt idx="76">
                  <c:v>0.54</c:v>
                </c:pt>
                <c:pt idx="77">
                  <c:v>0.56</c:v>
                </c:pt>
                <c:pt idx="78">
                  <c:v>0.58</c:v>
                </c:pt>
                <c:pt idx="79">
                  <c:v>0.6</c:v>
                </c:pt>
                <c:pt idx="80">
                  <c:v>0.62</c:v>
                </c:pt>
                <c:pt idx="81">
                  <c:v>0.64</c:v>
                </c:pt>
                <c:pt idx="82">
                  <c:v>0.66</c:v>
                </c:pt>
                <c:pt idx="83">
                  <c:v>0.68</c:v>
                </c:pt>
                <c:pt idx="84">
                  <c:v>0.7</c:v>
                </c:pt>
                <c:pt idx="85">
                  <c:v>0.72</c:v>
                </c:pt>
                <c:pt idx="86">
                  <c:v>0.74</c:v>
                </c:pt>
                <c:pt idx="87">
                  <c:v>0.76</c:v>
                </c:pt>
                <c:pt idx="88">
                  <c:v>0.78</c:v>
                </c:pt>
                <c:pt idx="89">
                  <c:v>0.8</c:v>
                </c:pt>
                <c:pt idx="90">
                  <c:v>0.82</c:v>
                </c:pt>
                <c:pt idx="91">
                  <c:v>0.84</c:v>
                </c:pt>
                <c:pt idx="92">
                  <c:v>0.86</c:v>
                </c:pt>
                <c:pt idx="93">
                  <c:v>0.88</c:v>
                </c:pt>
                <c:pt idx="94">
                  <c:v>0.9</c:v>
                </c:pt>
                <c:pt idx="95">
                  <c:v>0.92</c:v>
                </c:pt>
                <c:pt idx="96">
                  <c:v>0.94</c:v>
                </c:pt>
                <c:pt idx="97">
                  <c:v>0.96</c:v>
                </c:pt>
                <c:pt idx="98">
                  <c:v>0.98</c:v>
                </c:pt>
                <c:pt idx="99">
                  <c:v>1</c:v>
                </c:pt>
              </c:numCache>
            </c:numRef>
          </c:xVal>
          <c:yVal>
            <c:numRef>
              <c:f>Eks_2_7!$J$170:$J$269</c:f>
              <c:numCache>
                <c:ptCount val="100"/>
                <c:pt idx="0">
                  <c:v>-6199199.999999982</c:v>
                </c:pt>
                <c:pt idx="1">
                  <c:v>-689699.9999999979</c:v>
                </c:pt>
                <c:pt idx="2">
                  <c:v>-178940.74074074018</c:v>
                </c:pt>
                <c:pt idx="3">
                  <c:v>-64715.625000000124</c:v>
                </c:pt>
                <c:pt idx="4">
                  <c:v>-27600.00000000003</c:v>
                </c:pt>
                <c:pt idx="5">
                  <c:v>-12764.814814814812</c:v>
                </c:pt>
                <c:pt idx="6">
                  <c:v>-6019.241982507286</c:v>
                </c:pt>
                <c:pt idx="7">
                  <c:v>-2682.4218749999955</c:v>
                </c:pt>
                <c:pt idx="8">
                  <c:v>-939.3689986282536</c:v>
                </c:pt>
                <c:pt idx="9">
                  <c:v>-2.2168933355715126E-12</c:v>
                </c:pt>
                <c:pt idx="10">
                  <c:v>510.74380165289324</c:v>
                </c:pt>
                <c:pt idx="11">
                  <c:v>783.2175925925934</c:v>
                </c:pt>
                <c:pt idx="12">
                  <c:v>919.253527537551</c:v>
                </c:pt>
                <c:pt idx="13">
                  <c:v>975.6559766763853</c:v>
                </c:pt>
                <c:pt idx="14">
                  <c:v>985.185185185185</c:v>
                </c:pt>
                <c:pt idx="15">
                  <c:v>967.2363281249998</c:v>
                </c:pt>
                <c:pt idx="16">
                  <c:v>933.5233055159781</c:v>
                </c:pt>
                <c:pt idx="17">
                  <c:v>891.2208504801099</c:v>
                </c:pt>
                <c:pt idx="18">
                  <c:v>844.758711182388</c:v>
                </c:pt>
                <c:pt idx="19">
                  <c:v>796.8750000000001</c:v>
                </c:pt>
                <c:pt idx="20">
                  <c:v>749.2495410862756</c:v>
                </c:pt>
                <c:pt idx="21">
                  <c:v>702.8925619834714</c:v>
                </c:pt>
                <c:pt idx="22">
                  <c:v>658.3874414399606</c:v>
                </c:pt>
                <c:pt idx="23">
                  <c:v>616.0445601851853</c:v>
                </c:pt>
                <c:pt idx="24">
                  <c:v>576</c:v>
                </c:pt>
                <c:pt idx="25">
                  <c:v>538.2794720072826</c:v>
                </c:pt>
                <c:pt idx="26">
                  <c:v>502.8400142254735</c:v>
                </c:pt>
                <c:pt idx="27">
                  <c:v>469.59730320699714</c:v>
                </c:pt>
                <c:pt idx="28">
                  <c:v>438.4435606215916</c:v>
                </c:pt>
                <c:pt idx="29">
                  <c:v>409.25925925925935</c:v>
                </c:pt>
                <c:pt idx="30">
                  <c:v>381.9207143096909</c:v>
                </c:pt>
                <c:pt idx="31">
                  <c:v>356.304931640625</c:v>
                </c:pt>
                <c:pt idx="32">
                  <c:v>332.29262320171415</c:v>
                </c:pt>
                <c:pt idx="33">
                  <c:v>309.7699979645838</c:v>
                </c:pt>
                <c:pt idx="34">
                  <c:v>288.62973760932954</c:v>
                </c:pt>
                <c:pt idx="35">
                  <c:v>268.77143347050765</c:v>
                </c:pt>
                <c:pt idx="36">
                  <c:v>250.10167216156992</c:v>
                </c:pt>
                <c:pt idx="37">
                  <c:v>232.53389706954363</c:v>
                </c:pt>
                <c:pt idx="38">
                  <c:v>215.98813196446332</c:v>
                </c:pt>
                <c:pt idx="39">
                  <c:v>200.390625</c:v>
                </c:pt>
                <c:pt idx="40">
                  <c:v>185.67345221340366</c:v>
                </c:pt>
                <c:pt idx="41">
                  <c:v>171.77410646798404</c:v>
                </c:pt>
                <c:pt idx="42">
                  <c:v>158.63508873432528</c:v>
                </c:pt>
                <c:pt idx="43">
                  <c:v>146.20351239669418</c:v>
                </c:pt>
                <c:pt idx="44">
                  <c:v>134.4307270233196</c:v>
                </c:pt>
                <c:pt idx="45">
                  <c:v>123.27196515163968</c:v>
                </c:pt>
                <c:pt idx="46">
                  <c:v>112.68601369638708</c:v>
                </c:pt>
                <c:pt idx="47">
                  <c:v>102.63491030092598</c:v>
                </c:pt>
                <c:pt idx="48">
                  <c:v>93.083664119542</c:v>
                </c:pt>
                <c:pt idx="49">
                  <c:v>84</c:v>
                </c:pt>
                <c:pt idx="50">
                  <c:v>75.3541247333228</c:v>
                </c:pt>
                <c:pt idx="51">
                  <c:v>67.11851388256707</c:v>
                </c:pt>
                <c:pt idx="52">
                  <c:v>59.2677176461105</c:v>
                </c:pt>
                <c:pt idx="53">
                  <c:v>51.778184219885105</c:v>
                </c:pt>
                <c:pt idx="54">
                  <c:v>44.628099173553665</c:v>
                </c:pt>
                <c:pt idx="55">
                  <c:v>37.797239431486844</c:v>
                </c:pt>
                <c:pt idx="56">
                  <c:v>31.266840539329166</c:v>
                </c:pt>
                <c:pt idx="57">
                  <c:v>25.019475993275677</c:v>
                </c:pt>
                <c:pt idx="58">
                  <c:v>19.038947506804504</c:v>
                </c:pt>
                <c:pt idx="59">
                  <c:v>13.31018518518519</c:v>
                </c:pt>
                <c:pt idx="60">
                  <c:v>7.819156669500956</c:v>
                </c:pt>
                <c:pt idx="61">
                  <c:v>2.5527843979725446</c:v>
                </c:pt>
                <c:pt idx="62">
                  <c:v>-2.501129787599922</c:v>
                </c:pt>
                <c:pt idx="63">
                  <c:v>-7.353973388671875</c:v>
                </c:pt>
                <c:pt idx="64">
                  <c:v>-12.01638598088303</c:v>
                </c:pt>
                <c:pt idx="65">
                  <c:v>-16.498316498316512</c:v>
                </c:pt>
                <c:pt idx="66">
                  <c:v>-20.809075584430275</c:v>
                </c:pt>
                <c:pt idx="67">
                  <c:v>-24.957383472420076</c:v>
                </c:pt>
                <c:pt idx="68">
                  <c:v>-28.951413812102544</c:v>
                </c:pt>
                <c:pt idx="69">
                  <c:v>-32.79883381924196</c:v>
                </c:pt>
                <c:pt idx="70">
                  <c:v>-36.5068410861918</c:v>
                </c:pt>
                <c:pt idx="71">
                  <c:v>-40.082197359396446</c:v>
                </c:pt>
                <c:pt idx="72">
                  <c:v>-43.5312595593509</c:v>
                </c:pt>
                <c:pt idx="73">
                  <c:v>-46.860008291710244</c:v>
                </c:pt>
                <c:pt idx="74">
                  <c:v>-50.07407407407405</c:v>
                </c:pt>
                <c:pt idx="75">
                  <c:v>-53.1787614812655</c:v>
                </c:pt>
                <c:pt idx="76">
                  <c:v>-56.17907139242948</c:v>
                </c:pt>
                <c:pt idx="77">
                  <c:v>-59.07972150575702</c:v>
                </c:pt>
                <c:pt idx="78">
                  <c:v>-61.885165270901496</c:v>
                </c:pt>
                <c:pt idx="79">
                  <c:v>-64.599609375</c:v>
                </c:pt>
                <c:pt idx="80">
                  <c:v>-67.22702990548342</c:v>
                </c:pt>
                <c:pt idx="81">
                  <c:v>-69.77118730140307</c:v>
                </c:pt>
                <c:pt idx="82">
                  <c:v>-72.23564019468789</c:v>
                </c:pt>
                <c:pt idx="83">
                  <c:v>-74.62375823345214</c:v>
                </c:pt>
                <c:pt idx="84">
                  <c:v>-76.93873397109708</c:v>
                </c:pt>
                <c:pt idx="85">
                  <c:v>-79.1835938973927</c:v>
                </c:pt>
                <c:pt idx="86">
                  <c:v>-81.361208680902</c:v>
                </c:pt>
                <c:pt idx="87">
                  <c:v>-83.4743026859504</c:v>
                </c:pt>
                <c:pt idx="88">
                  <c:v>-85.52546282176947</c:v>
                </c:pt>
                <c:pt idx="89">
                  <c:v>-87.51714677640605</c:v>
                </c:pt>
                <c:pt idx="90">
                  <c:v>-89.45169068342597</c:v>
                </c:pt>
                <c:pt idx="91">
                  <c:v>-91.33131626530779</c:v>
                </c:pt>
                <c:pt idx="92">
                  <c:v>-93.15813749367506</c:v>
                </c:pt>
                <c:pt idx="93">
                  <c:v>-94.93416680311684</c:v>
                </c:pt>
                <c:pt idx="94">
                  <c:v>-96.66132089225833</c:v>
                </c:pt>
                <c:pt idx="95">
                  <c:v>-98.34142614293981</c:v>
                </c:pt>
                <c:pt idx="96">
                  <c:v>-99.97622368581081</c:v>
                </c:pt>
                <c:pt idx="97">
                  <c:v>-101.56737413832671</c:v>
                </c:pt>
                <c:pt idx="98">
                  <c:v>-103.11646203902097</c:v>
                </c:pt>
                <c:pt idx="99">
                  <c:v>-104.625</c:v>
                </c:pt>
              </c:numCache>
            </c:numRef>
          </c:yVal>
          <c:smooth val="1"/>
        </c:ser>
        <c:axId val="55187651"/>
        <c:axId val="46350824"/>
      </c:scatterChart>
      <c:valAx>
        <c:axId val="55187651"/>
        <c:scaling>
          <c:orientation val="minMax"/>
          <c:max val="1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50824"/>
        <c:crosses val="autoZero"/>
        <c:crossBetween val="midCat"/>
        <c:dispUnits/>
      </c:valAx>
      <c:valAx>
        <c:axId val="46350824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8765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Nåverdiprofil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Eks_2_7!$F$95:$F$109</c:f>
              <c:numCache>
                <c:ptCount val="15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</c:numCache>
            </c:numRef>
          </c:xVal>
          <c:yVal>
            <c:numRef>
              <c:f>Eks_2_7!$G$95:$G$109</c:f>
              <c:numCache>
                <c:ptCount val="15"/>
                <c:pt idx="0">
                  <c:v>-466.66666666666663</c:v>
                </c:pt>
                <c:pt idx="1">
                  <c:v>-408.1632653061223</c:v>
                </c:pt>
                <c:pt idx="2">
                  <c:v>-337.2781065088758</c:v>
                </c:pt>
                <c:pt idx="3">
                  <c:v>-250</c:v>
                </c:pt>
                <c:pt idx="4">
                  <c:v>-140.4958677685952</c:v>
                </c:pt>
                <c:pt idx="5">
                  <c:v>0</c:v>
                </c:pt>
                <c:pt idx="6">
                  <c:v>185.18518518518545</c:v>
                </c:pt>
                <c:pt idx="7">
                  <c:v>437.5</c:v>
                </c:pt>
                <c:pt idx="8">
                  <c:v>795.9183673469392</c:v>
                </c:pt>
                <c:pt idx="9">
                  <c:v>1333.333333333333</c:v>
                </c:pt>
                <c:pt idx="10">
                  <c:v>2200</c:v>
                </c:pt>
                <c:pt idx="11">
                  <c:v>3750</c:v>
                </c:pt>
                <c:pt idx="12">
                  <c:v>6999.999999999999</c:v>
                </c:pt>
                <c:pt idx="13">
                  <c:v>16000.000000000007</c:v>
                </c:pt>
                <c:pt idx="14">
                  <c:v>63000.00000000002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Eks_2_7!$F$111:$F$120</c:f>
              <c:numCache>
                <c:ptCount val="10"/>
                <c:pt idx="0">
                  <c:v>-0.8</c:v>
                </c:pt>
                <c:pt idx="1">
                  <c:v>-0.6</c:v>
                </c:pt>
                <c:pt idx="2">
                  <c:v>-0.4</c:v>
                </c:pt>
                <c:pt idx="3">
                  <c:v>-0.2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xVal>
          <c:yVal>
            <c:numRef>
              <c:f>Eks_2_7!$G$111:$G$120</c:f>
              <c:numCache>
                <c:ptCount val="10"/>
                <c:pt idx="0">
                  <c:v>55000.00000000002</c:v>
                </c:pt>
                <c:pt idx="1">
                  <c:v>12000</c:v>
                </c:pt>
                <c:pt idx="2">
                  <c:v>4333.333333333334</c:v>
                </c:pt>
                <c:pt idx="3">
                  <c:v>1750</c:v>
                </c:pt>
                <c:pt idx="4">
                  <c:v>600</c:v>
                </c:pt>
                <c:pt idx="5">
                  <c:v>0</c:v>
                </c:pt>
                <c:pt idx="6">
                  <c:v>-346.93877551020387</c:v>
                </c:pt>
                <c:pt idx="7">
                  <c:v>-562.5</c:v>
                </c:pt>
                <c:pt idx="8">
                  <c:v>-703.7037037037037</c:v>
                </c:pt>
                <c:pt idx="9">
                  <c:v>-800</c:v>
                </c:pt>
              </c:numCache>
            </c:numRef>
          </c:yVal>
          <c:smooth val="1"/>
        </c:ser>
        <c:axId val="65689801"/>
        <c:axId val="48661046"/>
      </c:scatterChart>
      <c:valAx>
        <c:axId val="65689801"/>
        <c:scaling>
          <c:orientation val="minMax"/>
          <c:max val="1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61046"/>
        <c:crosses val="autoZero"/>
        <c:crossBetween val="midCat"/>
        <c:dispUnits/>
      </c:valAx>
      <c:valAx>
        <c:axId val="48661046"/>
        <c:scaling>
          <c:orientation val="minMax"/>
          <c:max val="15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8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Eks_2_8!$B$10:$B$25</c:f>
              <c:numCache/>
            </c:numRef>
          </c:xVal>
          <c:yVal>
            <c:numRef>
              <c:f>Eks_2_8!$C$10:$C$25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Eks_2_8!$B$10:$B$25</c:f>
              <c:numCache/>
            </c:numRef>
          </c:xVal>
          <c:yVal>
            <c:numRef>
              <c:f>Eks_2_8!$D$10:$D$25</c:f>
              <c:numCache/>
            </c:numRef>
          </c:yVal>
          <c:smooth val="1"/>
        </c:ser>
        <c:axId val="28613823"/>
        <c:axId val="36435380"/>
      </c:scatterChart>
      <c:valAx>
        <c:axId val="28613823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35380"/>
        <c:crosses val="autoZero"/>
        <c:crossBetween val="midCat"/>
        <c:dispUnits/>
        <c:majorUnit val="0.05"/>
      </c:valAx>
      <c:valAx>
        <c:axId val="3643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13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Eks_2_9!$B$16:$B$26</c:f>
              <c:numCache/>
            </c:numRef>
          </c:xVal>
          <c:yVal>
            <c:numRef>
              <c:f>Eks_2_9!$C$16:$C$26</c:f>
              <c:numCache/>
            </c:numRef>
          </c:yVal>
          <c:smooth val="1"/>
        </c:ser>
        <c:axId val="3897893"/>
        <c:axId val="50672610"/>
      </c:scatterChart>
      <c:valAx>
        <c:axId val="3897893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Avkastningskrav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72610"/>
        <c:crosses val="autoZero"/>
        <c:crossBetween val="midCat"/>
        <c:dispUnits/>
        <c:majorUnit val="0.01"/>
      </c:valAx>
      <c:valAx>
        <c:axId val="50672610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78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66675</xdr:rowOff>
    </xdr:from>
    <xdr:to>
      <xdr:col>11</xdr:col>
      <xdr:colOff>257175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381250" y="714375"/>
        <a:ext cx="6210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123825</xdr:rowOff>
    </xdr:from>
    <xdr:to>
      <xdr:col>6</xdr:col>
      <xdr:colOff>285750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2095500" y="771525"/>
        <a:ext cx="3248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38100</xdr:rowOff>
    </xdr:from>
    <xdr:to>
      <xdr:col>8</xdr:col>
      <xdr:colOff>714375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3324225" y="685800"/>
        <a:ext cx="3714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25</xdr:row>
      <xdr:rowOff>76200</xdr:rowOff>
    </xdr:from>
    <xdr:to>
      <xdr:col>7</xdr:col>
      <xdr:colOff>590550</xdr:colOff>
      <xdr:row>41</xdr:row>
      <xdr:rowOff>85725</xdr:rowOff>
    </xdr:to>
    <xdr:graphicFrame>
      <xdr:nvGraphicFramePr>
        <xdr:cNvPr id="2" name="Chart 2"/>
        <xdr:cNvGraphicFramePr/>
      </xdr:nvGraphicFramePr>
      <xdr:xfrm>
        <a:off x="2238375" y="4124325"/>
        <a:ext cx="39147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45</xdr:row>
      <xdr:rowOff>104775</xdr:rowOff>
    </xdr:from>
    <xdr:to>
      <xdr:col>8</xdr:col>
      <xdr:colOff>38100</xdr:colOff>
      <xdr:row>62</xdr:row>
      <xdr:rowOff>104775</xdr:rowOff>
    </xdr:to>
    <xdr:graphicFrame>
      <xdr:nvGraphicFramePr>
        <xdr:cNvPr id="3" name="Chart 3"/>
        <xdr:cNvGraphicFramePr/>
      </xdr:nvGraphicFramePr>
      <xdr:xfrm>
        <a:off x="2905125" y="7391400"/>
        <a:ext cx="3457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66</xdr:row>
      <xdr:rowOff>104775</xdr:rowOff>
    </xdr:from>
    <xdr:to>
      <xdr:col>9</xdr:col>
      <xdr:colOff>276225</xdr:colOff>
      <xdr:row>89</xdr:row>
      <xdr:rowOff>114300</xdr:rowOff>
    </xdr:to>
    <xdr:graphicFrame>
      <xdr:nvGraphicFramePr>
        <xdr:cNvPr id="4" name="Chart 7"/>
        <xdr:cNvGraphicFramePr/>
      </xdr:nvGraphicFramePr>
      <xdr:xfrm>
        <a:off x="1323975" y="10791825"/>
        <a:ext cx="603885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96</xdr:row>
      <xdr:rowOff>66675</xdr:rowOff>
    </xdr:from>
    <xdr:to>
      <xdr:col>7</xdr:col>
      <xdr:colOff>714375</xdr:colOff>
      <xdr:row>117</xdr:row>
      <xdr:rowOff>114300</xdr:rowOff>
    </xdr:to>
    <xdr:graphicFrame>
      <xdr:nvGraphicFramePr>
        <xdr:cNvPr id="5" name="Chart 8"/>
        <xdr:cNvGraphicFramePr/>
      </xdr:nvGraphicFramePr>
      <xdr:xfrm>
        <a:off x="76200" y="15611475"/>
        <a:ext cx="620077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19050</xdr:rowOff>
    </xdr:from>
    <xdr:to>
      <xdr:col>11</xdr:col>
      <xdr:colOff>104775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009900" y="1476375"/>
        <a:ext cx="42672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76200</xdr:rowOff>
    </xdr:from>
    <xdr:to>
      <xdr:col>12</xdr:col>
      <xdr:colOff>228600</xdr:colOff>
      <xdr:row>33</xdr:row>
      <xdr:rowOff>9525</xdr:rowOff>
    </xdr:to>
    <xdr:graphicFrame>
      <xdr:nvGraphicFramePr>
        <xdr:cNvPr id="1" name="Chart 5"/>
        <xdr:cNvGraphicFramePr/>
      </xdr:nvGraphicFramePr>
      <xdr:xfrm>
        <a:off x="2286000" y="2019300"/>
        <a:ext cx="5667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oFunksjo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 2"/>
      <sheetName val="Kap 3"/>
      <sheetName val="Kap 4"/>
      <sheetName val="Kap 5"/>
      <sheetName val="Kap 6"/>
    </sheetNames>
    <sheetDataSet>
      <sheetData sheetId="3">
        <row r="30">
          <cell r="B30">
            <v>0</v>
          </cell>
          <cell r="C30">
            <v>30</v>
          </cell>
        </row>
        <row r="31">
          <cell r="B31">
            <v>0.02</v>
          </cell>
          <cell r="C31">
            <v>25.223887019214132</v>
          </cell>
        </row>
        <row r="32">
          <cell r="B32">
            <v>0.04</v>
          </cell>
          <cell r="C32">
            <v>20.862289014336383</v>
          </cell>
        </row>
        <row r="33">
          <cell r="B33">
            <v>0.06</v>
          </cell>
          <cell r="C33">
            <v>16.87021014834322</v>
          </cell>
        </row>
        <row r="34">
          <cell r="B34">
            <v>0.08</v>
          </cell>
          <cell r="C34">
            <v>13.208403260262251</v>
          </cell>
        </row>
        <row r="35">
          <cell r="B35">
            <v>0.1</v>
          </cell>
          <cell r="C35">
            <v>9.842534352472185</v>
          </cell>
        </row>
        <row r="36">
          <cell r="B36">
            <v>0.12</v>
          </cell>
          <cell r="C36">
            <v>6.74248220607484</v>
          </cell>
        </row>
        <row r="37">
          <cell r="B37">
            <v>0.14</v>
          </cell>
          <cell r="C37">
            <v>3.8817491818742624</v>
          </cell>
        </row>
        <row r="38">
          <cell r="B38">
            <v>0.16</v>
          </cell>
          <cell r="C38">
            <v>1.2369638580461881</v>
          </cell>
        </row>
        <row r="39">
          <cell r="B39">
            <v>0.18</v>
          </cell>
          <cell r="C39">
            <v>-1.212540196511064</v>
          </cell>
        </row>
        <row r="40">
          <cell r="B40">
            <v>0.2</v>
          </cell>
          <cell r="C40">
            <v>-3.485082304526749</v>
          </cell>
        </row>
        <row r="41">
          <cell r="B41">
            <v>0.22</v>
          </cell>
          <cell r="C41">
            <v>-5.596939679232619</v>
          </cell>
        </row>
        <row r="42">
          <cell r="B42">
            <v>0.24</v>
          </cell>
          <cell r="C42">
            <v>-7.5626081262416776</v>
          </cell>
        </row>
        <row r="43">
          <cell r="B43">
            <v>0.26</v>
          </cell>
          <cell r="C43">
            <v>-9.395025521546117</v>
          </cell>
        </row>
        <row r="44">
          <cell r="B44">
            <v>0.28</v>
          </cell>
          <cell r="C44">
            <v>-11.105763912200928</v>
          </cell>
        </row>
        <row r="45">
          <cell r="B45">
            <v>0.3</v>
          </cell>
          <cell r="C45">
            <v>-12.705195088515012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8.28125" style="0" customWidth="1"/>
    <col min="3" max="6" width="6.7109375" style="0" customWidth="1"/>
    <col min="7" max="7" width="9.8515625" style="0" customWidth="1"/>
  </cols>
  <sheetData>
    <row r="1" ht="12.75">
      <c r="A1" s="1" t="s">
        <v>0</v>
      </c>
    </row>
    <row r="3" spans="1:6" ht="12.75">
      <c r="A3" t="s">
        <v>1</v>
      </c>
      <c r="B3" s="2">
        <v>0</v>
      </c>
      <c r="C3" s="2">
        <v>1</v>
      </c>
      <c r="D3" s="2">
        <v>2</v>
      </c>
      <c r="E3" s="2">
        <v>3</v>
      </c>
      <c r="F3" s="2">
        <v>4</v>
      </c>
    </row>
    <row r="4" spans="1:6" ht="12.75">
      <c r="A4" t="s">
        <v>4</v>
      </c>
      <c r="B4" s="2">
        <v>-70</v>
      </c>
      <c r="C4" s="2">
        <v>12</v>
      </c>
      <c r="D4" s="2">
        <v>35</v>
      </c>
      <c r="E4" s="2">
        <v>45</v>
      </c>
      <c r="F4" s="2">
        <v>25</v>
      </c>
    </row>
    <row r="6" spans="1:2" ht="12.75">
      <c r="A6" s="4" t="s">
        <v>3</v>
      </c>
      <c r="B6" s="5">
        <v>0.17</v>
      </c>
    </row>
    <row r="7" spans="1:2" ht="12.75">
      <c r="A7" s="3" t="s">
        <v>2</v>
      </c>
      <c r="B7" s="7">
        <f>B4+NPV(B6,C4:F4)</f>
        <v>7.2623107876380715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2" max="7" width="6.7109375" style="0" customWidth="1"/>
    <col min="8" max="8" width="13.28125" style="0" customWidth="1"/>
  </cols>
  <sheetData>
    <row r="1" ht="12.75">
      <c r="A1" s="1" t="s">
        <v>47</v>
      </c>
    </row>
    <row r="2" spans="1:8" ht="12.75">
      <c r="A2" t="s">
        <v>48</v>
      </c>
      <c r="B2" s="2"/>
      <c r="C2" s="2"/>
      <c r="D2" s="2"/>
      <c r="E2" s="2"/>
      <c r="F2" s="2"/>
      <c r="G2" s="2"/>
      <c r="H2" s="2"/>
    </row>
    <row r="3" spans="1:8" ht="12.75">
      <c r="A3" t="s">
        <v>5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/>
    </row>
    <row r="4" spans="1:8" ht="12.75">
      <c r="A4" t="s">
        <v>6</v>
      </c>
      <c r="B4" s="8">
        <v>-300</v>
      </c>
      <c r="C4" s="8">
        <v>80</v>
      </c>
      <c r="D4" s="8">
        <v>80</v>
      </c>
      <c r="E4" s="8">
        <v>80</v>
      </c>
      <c r="F4" s="8">
        <v>80</v>
      </c>
      <c r="G4" s="8">
        <v>80</v>
      </c>
      <c r="H4" s="8"/>
    </row>
    <row r="5" spans="2:8" ht="12.75">
      <c r="B5" s="8"/>
      <c r="C5" s="8"/>
      <c r="D5" s="8"/>
      <c r="E5" s="8"/>
      <c r="F5" s="8"/>
      <c r="G5" s="8"/>
      <c r="H5" s="8"/>
    </row>
    <row r="6" spans="1:8" ht="12.75">
      <c r="A6" t="s">
        <v>49</v>
      </c>
      <c r="B6" s="22">
        <f>-B4/C4</f>
        <v>3.75</v>
      </c>
      <c r="C6" s="12"/>
      <c r="D6" s="12"/>
      <c r="E6" s="12"/>
      <c r="F6" s="12"/>
      <c r="G6" s="12"/>
      <c r="H6" s="12"/>
    </row>
    <row r="7" spans="2:8" ht="12.75">
      <c r="B7" s="8"/>
      <c r="C7" s="12"/>
      <c r="D7" s="86"/>
      <c r="E7" s="12"/>
      <c r="F7" s="12"/>
      <c r="G7" s="12"/>
      <c r="H7" s="12"/>
    </row>
    <row r="8" spans="1:8" ht="12.75">
      <c r="A8" t="s">
        <v>50</v>
      </c>
      <c r="B8" s="8">
        <f>B4+C4*B6</f>
        <v>0</v>
      </c>
      <c r="C8" s="12"/>
      <c r="D8" s="12"/>
      <c r="E8" s="12"/>
      <c r="F8" s="12"/>
      <c r="G8" s="12"/>
      <c r="H8" s="12"/>
    </row>
    <row r="9" spans="2:8" ht="12.75">
      <c r="B9" s="8"/>
      <c r="C9" s="12"/>
      <c r="D9" s="12"/>
      <c r="E9" s="12"/>
      <c r="F9" s="12"/>
      <c r="G9" s="12"/>
      <c r="H9" s="12"/>
    </row>
    <row r="10" spans="2:8" ht="12.75">
      <c r="B10" s="12"/>
      <c r="C10" s="12"/>
      <c r="D10" s="12"/>
      <c r="E10" s="12"/>
      <c r="F10" s="12"/>
      <c r="G10" s="12"/>
      <c r="H10" s="12"/>
    </row>
    <row r="11" spans="2:8" ht="12.75">
      <c r="B11" s="12"/>
      <c r="C11" s="12"/>
      <c r="D11" s="12"/>
      <c r="E11" s="12"/>
      <c r="F11" s="12"/>
      <c r="G11" s="12"/>
      <c r="H11" s="12"/>
    </row>
    <row r="12" spans="2:8" ht="12.75">
      <c r="B12" s="12"/>
      <c r="C12" s="12"/>
      <c r="D12" s="12"/>
      <c r="E12" s="12"/>
      <c r="F12" s="12"/>
      <c r="G12" s="12"/>
      <c r="H12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0" customWidth="1"/>
    <col min="2" max="8" width="8.7109375" style="0" customWidth="1"/>
  </cols>
  <sheetData>
    <row r="1" ht="12.75">
      <c r="A1" s="1" t="s">
        <v>51</v>
      </c>
    </row>
    <row r="3" spans="1:8" ht="12.75">
      <c r="A3" t="s">
        <v>5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</row>
    <row r="4" spans="1:11" ht="12.75">
      <c r="A4" t="s">
        <v>6</v>
      </c>
      <c r="B4" s="8">
        <v>-5000</v>
      </c>
      <c r="C4" s="8">
        <v>800</v>
      </c>
      <c r="D4" s="8">
        <v>1400</v>
      </c>
      <c r="E4" s="8">
        <v>2100</v>
      </c>
      <c r="F4" s="8">
        <v>1800</v>
      </c>
      <c r="G4" s="8">
        <v>1200</v>
      </c>
      <c r="H4" s="8">
        <v>500</v>
      </c>
      <c r="I4" s="12"/>
      <c r="J4" s="12"/>
      <c r="K4" s="12"/>
    </row>
    <row r="5" spans="2:11" ht="12.75">
      <c r="B5" s="12"/>
      <c r="C5" s="12"/>
      <c r="D5" s="12"/>
      <c r="E5" s="12"/>
      <c r="F5" s="12"/>
      <c r="G5" s="12"/>
      <c r="H5" s="8"/>
      <c r="I5" s="12"/>
      <c r="J5" s="12"/>
      <c r="K5" s="12"/>
    </row>
    <row r="6" spans="1:11" ht="12.75">
      <c r="A6" t="s">
        <v>52</v>
      </c>
      <c r="B6" s="12">
        <f>B4</f>
        <v>-5000</v>
      </c>
      <c r="C6" s="12">
        <f aca="true" t="shared" si="0" ref="C6:H6">C4+B6</f>
        <v>-4200</v>
      </c>
      <c r="D6" s="12">
        <f t="shared" si="0"/>
        <v>-2800</v>
      </c>
      <c r="E6" s="12">
        <f t="shared" si="0"/>
        <v>-700</v>
      </c>
      <c r="F6" s="12">
        <f t="shared" si="0"/>
        <v>1100</v>
      </c>
      <c r="G6" s="12">
        <f t="shared" si="0"/>
        <v>2300</v>
      </c>
      <c r="H6" s="12">
        <f t="shared" si="0"/>
        <v>2800</v>
      </c>
      <c r="I6" s="12"/>
      <c r="J6" s="12"/>
      <c r="K6" s="12"/>
    </row>
    <row r="7" spans="2:11" ht="12.75">
      <c r="B7" s="12"/>
      <c r="C7" s="12"/>
      <c r="D7" s="12"/>
      <c r="E7" s="12"/>
      <c r="F7" s="12"/>
      <c r="G7" s="12"/>
      <c r="H7" s="8"/>
      <c r="I7" s="12"/>
      <c r="J7" s="12"/>
      <c r="K7" s="12"/>
    </row>
    <row r="8" spans="1:11" ht="12.75">
      <c r="A8" t="s">
        <v>53</v>
      </c>
      <c r="B8" s="12"/>
      <c r="C8" s="22">
        <f aca="true" t="shared" si="1" ref="C8:H8">IF(AND(B6&lt;0,C6&gt;=0),B3+ABS(B6)/C4,0)</f>
        <v>0</v>
      </c>
      <c r="D8" s="22">
        <f t="shared" si="1"/>
        <v>0</v>
      </c>
      <c r="E8" s="22">
        <f t="shared" si="1"/>
        <v>0</v>
      </c>
      <c r="F8" s="22">
        <f t="shared" si="1"/>
        <v>3.388888888888889</v>
      </c>
      <c r="G8" s="22">
        <f t="shared" si="1"/>
        <v>0</v>
      </c>
      <c r="H8" s="22">
        <f t="shared" si="1"/>
        <v>0</v>
      </c>
      <c r="I8" s="12"/>
      <c r="J8" s="12"/>
      <c r="K8" s="12"/>
    </row>
    <row r="9" spans="2:11" ht="12.75">
      <c r="B9" s="12"/>
      <c r="C9" s="12"/>
      <c r="D9" s="12"/>
      <c r="E9" s="12"/>
      <c r="F9" s="12"/>
      <c r="G9" s="12"/>
      <c r="H9" s="8"/>
      <c r="I9" s="12"/>
      <c r="J9" s="12"/>
      <c r="K9" s="12"/>
    </row>
    <row r="10" spans="1:11" ht="12.75">
      <c r="A10" t="s">
        <v>54</v>
      </c>
      <c r="B10" s="87">
        <f>IF(MAX(C8:H8)=0,"Kan ikke beregnes",MAX(C8:H8))</f>
        <v>3.388888888888889</v>
      </c>
      <c r="C10" s="12"/>
      <c r="D10" s="12"/>
      <c r="E10" s="12"/>
      <c r="F10" s="12"/>
      <c r="G10" s="12"/>
      <c r="H10" s="8"/>
      <c r="I10" s="12"/>
      <c r="J10" s="12"/>
      <c r="K10" s="12"/>
    </row>
    <row r="11" spans="2:11" ht="12.7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2.7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2.7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2.7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2.7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2.7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2.7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2.7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2.7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2.7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2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2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2.75"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6" max="6" width="12.140625" style="0" customWidth="1"/>
    <col min="8" max="8" width="14.140625" style="0" customWidth="1"/>
  </cols>
  <sheetData>
    <row r="1" ht="12.75">
      <c r="A1" s="1" t="s">
        <v>55</v>
      </c>
    </row>
    <row r="3" spans="1:2" ht="12.75">
      <c r="A3" t="s">
        <v>7</v>
      </c>
      <c r="B3" s="19">
        <v>0.08</v>
      </c>
    </row>
    <row r="5" spans="1:7" ht="12.75">
      <c r="A5" s="2" t="s">
        <v>56</v>
      </c>
      <c r="B5" s="50">
        <v>0</v>
      </c>
      <c r="C5" s="50">
        <v>1</v>
      </c>
      <c r="D5" s="50">
        <v>2</v>
      </c>
      <c r="E5" s="46" t="s">
        <v>10</v>
      </c>
      <c r="F5" t="s">
        <v>62</v>
      </c>
      <c r="G5" t="s">
        <v>63</v>
      </c>
    </row>
    <row r="6" spans="1:7" ht="12.75">
      <c r="A6" s="2" t="s">
        <v>39</v>
      </c>
      <c r="B6" s="82">
        <v>-1200</v>
      </c>
      <c r="C6" s="82">
        <v>800</v>
      </c>
      <c r="D6" s="82">
        <v>800</v>
      </c>
      <c r="E6" s="8">
        <f>B6+NPV($B$3,C6:D6)</f>
        <v>226.6117969821671</v>
      </c>
      <c r="F6" s="47">
        <f>E6/ABS(B6)</f>
        <v>0.1888431641518059</v>
      </c>
      <c r="G6" s="2">
        <f aca="true" t="shared" si="0" ref="G6:G12">RANK(F6,$F$6:$F$12)</f>
        <v>3</v>
      </c>
    </row>
    <row r="7" spans="1:7" ht="12.75">
      <c r="A7" s="2" t="s">
        <v>40</v>
      </c>
      <c r="B7" s="82">
        <v>-3200</v>
      </c>
      <c r="C7" s="82">
        <v>2000</v>
      </c>
      <c r="D7" s="82">
        <v>1900</v>
      </c>
      <c r="E7" s="8">
        <f aca="true" t="shared" si="1" ref="E7:E12">B7+NPV($B$3,C7:D7)</f>
        <v>280.79561042523983</v>
      </c>
      <c r="F7" s="47">
        <f aca="true" t="shared" si="2" ref="F7:F12">E7/ABS(B7)</f>
        <v>0.08774862825788744</v>
      </c>
      <c r="G7" s="2">
        <f t="shared" si="0"/>
        <v>6</v>
      </c>
    </row>
    <row r="8" spans="1:7" ht="12.75">
      <c r="A8" s="2" t="s">
        <v>57</v>
      </c>
      <c r="B8" s="82">
        <v>-2500</v>
      </c>
      <c r="C8" s="82">
        <v>1400</v>
      </c>
      <c r="D8" s="82">
        <v>1800</v>
      </c>
      <c r="E8" s="8">
        <f t="shared" si="1"/>
        <v>339.5061728395058</v>
      </c>
      <c r="F8" s="47">
        <f t="shared" si="2"/>
        <v>0.13580246913580232</v>
      </c>
      <c r="G8" s="2">
        <f t="shared" si="0"/>
        <v>4</v>
      </c>
    </row>
    <row r="9" spans="1:7" ht="12.75">
      <c r="A9" s="2" t="s">
        <v>58</v>
      </c>
      <c r="B9" s="82">
        <v>-800</v>
      </c>
      <c r="C9" s="82">
        <v>500</v>
      </c>
      <c r="D9" s="82">
        <v>600</v>
      </c>
      <c r="E9" s="8">
        <f t="shared" si="1"/>
        <v>177.36625514403295</v>
      </c>
      <c r="F9" s="47">
        <f t="shared" si="2"/>
        <v>0.22170781893004118</v>
      </c>
      <c r="G9" s="2">
        <f t="shared" si="0"/>
        <v>2</v>
      </c>
    </row>
    <row r="10" spans="1:8" ht="12.75">
      <c r="A10" s="2" t="s">
        <v>59</v>
      </c>
      <c r="B10" s="82">
        <v>-1900</v>
      </c>
      <c r="C10" s="82">
        <v>1000</v>
      </c>
      <c r="D10" s="82">
        <v>1000</v>
      </c>
      <c r="E10" s="8">
        <f t="shared" si="1"/>
        <v>-116.73525377229089</v>
      </c>
      <c r="F10" s="47">
        <f t="shared" si="2"/>
        <v>-0.061439607248574155</v>
      </c>
      <c r="G10" s="2">
        <f t="shared" si="0"/>
        <v>7</v>
      </c>
      <c r="H10" t="s">
        <v>171</v>
      </c>
    </row>
    <row r="11" spans="1:7" ht="12.75">
      <c r="A11" s="2" t="s">
        <v>60</v>
      </c>
      <c r="B11" s="82">
        <v>-1000</v>
      </c>
      <c r="C11" s="82">
        <v>500</v>
      </c>
      <c r="D11" s="82">
        <v>750</v>
      </c>
      <c r="E11" s="8">
        <f t="shared" si="1"/>
        <v>105.96707818930031</v>
      </c>
      <c r="F11" s="47">
        <f t="shared" si="2"/>
        <v>0.1059670781893003</v>
      </c>
      <c r="G11" s="2">
        <f t="shared" si="0"/>
        <v>5</v>
      </c>
    </row>
    <row r="12" spans="1:7" ht="12.75">
      <c r="A12" s="2" t="s">
        <v>61</v>
      </c>
      <c r="B12" s="82">
        <v>-500</v>
      </c>
      <c r="C12" s="82">
        <v>300</v>
      </c>
      <c r="D12" s="82">
        <v>400</v>
      </c>
      <c r="E12" s="8">
        <f t="shared" si="1"/>
        <v>120.71330589849094</v>
      </c>
      <c r="F12" s="47">
        <f t="shared" si="2"/>
        <v>0.24142661179698188</v>
      </c>
      <c r="G12" s="2">
        <f t="shared" si="0"/>
        <v>1</v>
      </c>
    </row>
    <row r="14" ht="12.75">
      <c r="A14" t="s">
        <v>64</v>
      </c>
    </row>
    <row r="15" ht="12.75">
      <c r="A15" t="s">
        <v>65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</cols>
  <sheetData>
    <row r="1" ht="12.75">
      <c r="A1" s="1" t="s">
        <v>66</v>
      </c>
    </row>
    <row r="3" spans="2:3" ht="12.75">
      <c r="B3" s="2" t="s">
        <v>14</v>
      </c>
      <c r="C3" s="5">
        <v>0.1</v>
      </c>
    </row>
    <row r="5" spans="1:10" ht="20.25">
      <c r="A5" t="s">
        <v>5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67" t="s">
        <v>10</v>
      </c>
      <c r="I5" s="68" t="s">
        <v>150</v>
      </c>
      <c r="J5" s="9" t="s">
        <v>17</v>
      </c>
    </row>
    <row r="6" spans="1:10" ht="12.75">
      <c r="A6" t="s">
        <v>151</v>
      </c>
      <c r="B6" s="9">
        <v>-15000</v>
      </c>
      <c r="C6" s="9">
        <v>4500</v>
      </c>
      <c r="D6" s="9">
        <v>4500</v>
      </c>
      <c r="E6" s="9">
        <v>4500</v>
      </c>
      <c r="F6" s="9">
        <v>4500</v>
      </c>
      <c r="G6" s="9">
        <v>4500</v>
      </c>
      <c r="H6" s="9">
        <f>B6+NPV($C$3,C6:G6)</f>
        <v>2058.5404623380127</v>
      </c>
      <c r="I6" s="69">
        <f>-PMT($C$3,5,1)</f>
        <v>0.26379748079474524</v>
      </c>
      <c r="J6" s="9">
        <f>H6*I6</f>
        <v>543.0377880788179</v>
      </c>
    </row>
    <row r="7" spans="1:10" ht="12.75">
      <c r="A7" t="s">
        <v>152</v>
      </c>
      <c r="B7" s="9">
        <v>-22000</v>
      </c>
      <c r="C7" s="9">
        <v>10000</v>
      </c>
      <c r="D7" s="9">
        <v>10000</v>
      </c>
      <c r="E7" s="9">
        <v>8000</v>
      </c>
      <c r="F7" s="9">
        <v>3000</v>
      </c>
      <c r="G7" s="9">
        <v>3000</v>
      </c>
      <c r="H7" s="9">
        <f>B7+NPV($C$3,C7:G7)</f>
        <v>5277.694643311737</v>
      </c>
      <c r="I7" s="69">
        <f>-PMT($C$3,5,1)</f>
        <v>0.26379748079474524</v>
      </c>
      <c r="J7" s="9">
        <f>H7*I7</f>
        <v>1392.242551309558</v>
      </c>
    </row>
    <row r="8" spans="1:10" ht="12.75">
      <c r="A8" t="s">
        <v>153</v>
      </c>
      <c r="B8" s="9">
        <v>-8000</v>
      </c>
      <c r="C8" s="9">
        <v>5500</v>
      </c>
      <c r="D8" s="9">
        <v>5500</v>
      </c>
      <c r="E8" s="9">
        <v>4000</v>
      </c>
      <c r="F8" s="9"/>
      <c r="G8" s="9"/>
      <c r="H8" s="9">
        <f>B8+NPV($C$3,C8:G8)</f>
        <v>4550.713749060855</v>
      </c>
      <c r="I8" s="69">
        <f>-PMT($C$3,3,1)</f>
        <v>0.40211480362537727</v>
      </c>
      <c r="J8" s="51">
        <f>H8*I8</f>
        <v>1829.90936555891</v>
      </c>
    </row>
    <row r="9" spans="1:10" ht="12.75">
      <c r="A9" t="s">
        <v>154</v>
      </c>
      <c r="B9" s="9">
        <v>-5000</v>
      </c>
      <c r="C9" s="9">
        <v>3500</v>
      </c>
      <c r="D9" s="9">
        <v>3500</v>
      </c>
      <c r="E9" s="9"/>
      <c r="F9" s="9"/>
      <c r="G9" s="9"/>
      <c r="H9" s="9">
        <f>B9+NPV($C$3,C9:G9)</f>
        <v>1074.3801652892562</v>
      </c>
      <c r="I9" s="69">
        <f>-PMT($C$3,2,1)</f>
        <v>0.5761904761904758</v>
      </c>
      <c r="J9" s="9">
        <f>H9*I9</f>
        <v>619.0476190476186</v>
      </c>
    </row>
    <row r="10" spans="2:8" ht="12.75">
      <c r="B10" s="9"/>
      <c r="C10" s="9"/>
      <c r="D10" s="9"/>
      <c r="E10" s="9"/>
      <c r="F10" s="9"/>
      <c r="G10" s="9"/>
      <c r="H10" s="9"/>
    </row>
    <row r="11" spans="1:8" ht="12.75">
      <c r="A11" t="s">
        <v>176</v>
      </c>
      <c r="B11" s="9"/>
      <c r="C11" s="9"/>
      <c r="D11" s="9"/>
      <c r="E11" s="9"/>
      <c r="F11" s="9"/>
      <c r="G11" s="9"/>
      <c r="H11" s="9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3" max="3" width="8.57421875" style="0" customWidth="1"/>
    <col min="4" max="4" width="7.7109375" style="0" customWidth="1"/>
    <col min="5" max="5" width="9.7109375" style="0" customWidth="1"/>
    <col min="7" max="7" width="10.57421875" style="0" customWidth="1"/>
    <col min="8" max="8" width="9.8515625" style="0" customWidth="1"/>
    <col min="9" max="9" width="8.421875" style="0" customWidth="1"/>
    <col min="10" max="10" width="9.421875" style="0" customWidth="1"/>
  </cols>
  <sheetData>
    <row r="1" ht="12.75">
      <c r="A1" s="1" t="s">
        <v>72</v>
      </c>
    </row>
    <row r="3" spans="1:6" ht="12.75">
      <c r="A3" s="41" t="s">
        <v>5</v>
      </c>
      <c r="B3" s="41" t="s">
        <v>155</v>
      </c>
      <c r="C3" s="41" t="s">
        <v>156</v>
      </c>
      <c r="D3" s="41" t="s">
        <v>157</v>
      </c>
      <c r="E3" s="41" t="s">
        <v>158</v>
      </c>
      <c r="F3" s="41"/>
    </row>
    <row r="4" spans="1:6" ht="12.75">
      <c r="A4" s="41">
        <v>1</v>
      </c>
      <c r="B4" s="70">
        <v>1710</v>
      </c>
      <c r="C4" s="71">
        <v>990</v>
      </c>
      <c r="D4" s="72">
        <f>B4-C4</f>
        <v>720</v>
      </c>
      <c r="E4" s="71">
        <v>855</v>
      </c>
      <c r="F4" s="41"/>
    </row>
    <row r="5" spans="1:6" ht="12.75">
      <c r="A5" s="41">
        <v>2</v>
      </c>
      <c r="B5" s="70">
        <v>1620</v>
      </c>
      <c r="C5" s="70">
        <v>1080</v>
      </c>
      <c r="D5" s="72">
        <f>B5-C5</f>
        <v>540</v>
      </c>
      <c r="E5" s="71">
        <v>630</v>
      </c>
      <c r="F5" s="41"/>
    </row>
    <row r="6" spans="1:6" ht="12.75">
      <c r="A6" s="41">
        <v>3</v>
      </c>
      <c r="B6" s="70">
        <v>1530</v>
      </c>
      <c r="C6" s="70">
        <v>1170</v>
      </c>
      <c r="D6" s="72">
        <f>B6-C6</f>
        <v>360</v>
      </c>
      <c r="E6" s="71">
        <v>405</v>
      </c>
      <c r="F6" s="41"/>
    </row>
    <row r="7" spans="1:6" ht="12.75">
      <c r="A7" s="41">
        <v>4</v>
      </c>
      <c r="B7" s="70">
        <v>1440</v>
      </c>
      <c r="C7" s="70">
        <v>1260</v>
      </c>
      <c r="D7" s="72">
        <f>B7-C7</f>
        <v>180</v>
      </c>
      <c r="E7" s="71">
        <v>180</v>
      </c>
      <c r="F7" s="41"/>
    </row>
    <row r="8" spans="1:6" ht="12.75">
      <c r="A8" s="41"/>
      <c r="B8" s="41"/>
      <c r="C8" s="41"/>
      <c r="D8" s="41"/>
      <c r="E8" s="41"/>
      <c r="F8" s="41"/>
    </row>
    <row r="9" spans="2:3" ht="12.75">
      <c r="B9" t="s">
        <v>105</v>
      </c>
      <c r="C9">
        <v>1350</v>
      </c>
    </row>
    <row r="10" spans="3:7" ht="12.75">
      <c r="C10" t="s">
        <v>159</v>
      </c>
      <c r="D10" s="25">
        <v>0.12</v>
      </c>
      <c r="G10" t="s">
        <v>160</v>
      </c>
    </row>
    <row r="11" spans="1:9" ht="12.75">
      <c r="A11" t="s">
        <v>161</v>
      </c>
      <c r="F11" t="s">
        <v>162</v>
      </c>
      <c r="G11" s="4" t="s">
        <v>163</v>
      </c>
      <c r="H11" s="4" t="s">
        <v>164</v>
      </c>
      <c r="I11" s="2" t="s">
        <v>167</v>
      </c>
    </row>
    <row r="12" spans="1:9" ht="12.75">
      <c r="A12">
        <v>1</v>
      </c>
      <c r="B12" s="4">
        <f>D4+E4</f>
        <v>1575</v>
      </c>
      <c r="C12" s="4"/>
      <c r="D12" s="4"/>
      <c r="E12" s="4"/>
      <c r="F12" s="76">
        <f>-$C$9+NPV($D$10,B12)</f>
        <v>56.24999999999977</v>
      </c>
      <c r="G12" s="10">
        <f>PMT($D$10,A12,-1)</f>
        <v>1.1199999999999992</v>
      </c>
      <c r="H12" s="73">
        <f>F12*G12</f>
        <v>62.9999999999997</v>
      </c>
      <c r="I12" s="2">
        <v>1</v>
      </c>
    </row>
    <row r="13" spans="1:9" ht="12.75">
      <c r="A13">
        <v>2</v>
      </c>
      <c r="B13" s="4">
        <f>D4</f>
        <v>720</v>
      </c>
      <c r="C13" s="4">
        <f>D5+E5</f>
        <v>1170</v>
      </c>
      <c r="D13" s="4"/>
      <c r="E13" s="4"/>
      <c r="F13" s="76">
        <f>-$C$9+NPV($D$10,B13:C13)</f>
        <v>225.57397959183663</v>
      </c>
      <c r="G13" s="69">
        <f>PMT($D$10,A13,-1)</f>
        <v>0.5916981132075468</v>
      </c>
      <c r="H13" s="73">
        <f>F13*G13</f>
        <v>133.47169811320742</v>
      </c>
      <c r="I13" s="2">
        <v>2</v>
      </c>
    </row>
    <row r="14" spans="1:9" ht="12.75">
      <c r="A14">
        <v>3</v>
      </c>
      <c r="B14" s="4">
        <f>D4</f>
        <v>720</v>
      </c>
      <c r="C14" s="4">
        <f>D5</f>
        <v>540</v>
      </c>
      <c r="D14" s="4">
        <f>D6+E6</f>
        <v>765</v>
      </c>
      <c r="E14" s="4"/>
      <c r="F14" s="76">
        <f>-$C$9+NPV($D$10,B14:D14)</f>
        <v>267.85372631195287</v>
      </c>
      <c r="G14" s="69">
        <f>PMT($D$10,A14,-1)</f>
        <v>0.41634898055950653</v>
      </c>
      <c r="H14" s="73">
        <f>F14*G14</f>
        <v>111.52062588904664</v>
      </c>
      <c r="I14" s="2">
        <v>3</v>
      </c>
    </row>
    <row r="15" spans="1:9" ht="12.75">
      <c r="A15">
        <v>4</v>
      </c>
      <c r="B15" s="4">
        <f>D4</f>
        <v>720</v>
      </c>
      <c r="C15" s="4">
        <f>D5</f>
        <v>540</v>
      </c>
      <c r="D15" s="4">
        <f>D6</f>
        <v>360</v>
      </c>
      <c r="E15" s="4">
        <f>D7+E7</f>
        <v>360</v>
      </c>
      <c r="F15" s="76">
        <f>-$C$9+NPV($D$10,B15:E15)</f>
        <v>208.36923417326102</v>
      </c>
      <c r="G15" s="69">
        <f>PMT($D$10,A15,-1)</f>
        <v>0.3292344363056897</v>
      </c>
      <c r="H15" s="73">
        <f>F15*G15</f>
        <v>68.60232735648185</v>
      </c>
      <c r="I15" s="2">
        <v>4</v>
      </c>
    </row>
    <row r="16" spans="2:8" ht="12.75">
      <c r="B16" s="4"/>
      <c r="C16" s="4"/>
      <c r="D16" s="4"/>
      <c r="E16" s="4"/>
      <c r="F16" s="74" t="s">
        <v>23</v>
      </c>
      <c r="G16" s="74"/>
      <c r="H16" s="74" t="s">
        <v>24</v>
      </c>
    </row>
    <row r="17" spans="1:8" ht="12.75">
      <c r="A17" t="s">
        <v>29</v>
      </c>
      <c r="E17" s="4"/>
      <c r="F17" s="4"/>
      <c r="G17" s="4"/>
      <c r="H17" s="4"/>
    </row>
    <row r="18" spans="1:8" ht="12.75">
      <c r="A18" t="s">
        <v>165</v>
      </c>
      <c r="B18" s="10">
        <f>MAX(F12:F15)</f>
        <v>267.85372631195287</v>
      </c>
      <c r="E18" s="4"/>
      <c r="F18" s="4"/>
      <c r="G18" s="4"/>
      <c r="H18" s="4"/>
    </row>
    <row r="19" spans="1:8" ht="12.75">
      <c r="A19" s="1" t="s">
        <v>166</v>
      </c>
      <c r="C19" s="77">
        <f>VLOOKUP(B18,F12:I15,4)</f>
        <v>3</v>
      </c>
      <c r="E19" s="4"/>
      <c r="F19" s="4"/>
      <c r="G19" s="4"/>
      <c r="H19" s="75"/>
    </row>
    <row r="20" ht="12.75">
      <c r="G20" s="4"/>
    </row>
    <row r="21" spans="1:7" ht="12.75">
      <c r="A21" t="s">
        <v>168</v>
      </c>
      <c r="G21" s="4"/>
    </row>
    <row r="22" spans="1:4" ht="12.75">
      <c r="A22" t="s">
        <v>169</v>
      </c>
      <c r="B22" s="10">
        <f>MAX(H12:H15)</f>
        <v>133.47169811320742</v>
      </c>
      <c r="D22" s="4"/>
    </row>
    <row r="23" spans="1:4" ht="12.75">
      <c r="A23" s="1" t="s">
        <v>166</v>
      </c>
      <c r="C23" s="77">
        <f>VLOOKUP(B22,H12:I15,2)</f>
        <v>2</v>
      </c>
      <c r="D23" s="4"/>
    </row>
    <row r="24" spans="1:4" ht="12.75">
      <c r="A24" s="4"/>
      <c r="B24" s="4"/>
      <c r="C24" s="4"/>
      <c r="D24" s="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</cols>
  <sheetData>
    <row r="1" ht="12.75">
      <c r="A1" s="1" t="s">
        <v>96</v>
      </c>
    </row>
    <row r="2" spans="6:8" ht="12.75">
      <c r="F2" s="9"/>
      <c r="G2" s="9"/>
      <c r="H2" s="9"/>
    </row>
    <row r="3" spans="1:8" ht="12.75">
      <c r="A3" s="9" t="s">
        <v>67</v>
      </c>
      <c r="B3" s="48">
        <v>0.15</v>
      </c>
      <c r="D3" s="9"/>
      <c r="E3" s="9"/>
      <c r="G3" s="9"/>
      <c r="H3" s="9"/>
    </row>
    <row r="4" spans="1:8" ht="12.75">
      <c r="A4" s="9" t="s">
        <v>69</v>
      </c>
      <c r="B4" s="48">
        <v>0.09</v>
      </c>
      <c r="C4" s="9"/>
      <c r="D4" s="9"/>
      <c r="E4" s="9"/>
      <c r="F4" s="9"/>
      <c r="G4" s="9"/>
      <c r="H4" s="9"/>
    </row>
    <row r="5" spans="1:2" ht="12.75">
      <c r="A5" s="9" t="s">
        <v>68</v>
      </c>
      <c r="B5" s="49">
        <f>(1+B3)/(1+B4)-1</f>
        <v>0.05504587155963292</v>
      </c>
    </row>
    <row r="7" spans="1:8" ht="12.75">
      <c r="A7" s="2"/>
      <c r="B7" s="16">
        <v>0</v>
      </c>
      <c r="C7" s="16">
        <v>1</v>
      </c>
      <c r="D7" s="16">
        <v>2</v>
      </c>
      <c r="E7" s="16">
        <v>3</v>
      </c>
      <c r="F7" s="16">
        <v>4</v>
      </c>
      <c r="G7" s="15" t="s">
        <v>10</v>
      </c>
      <c r="H7" s="9"/>
    </row>
    <row r="8" spans="1:8" ht="12.75">
      <c r="A8" s="50" t="s">
        <v>70</v>
      </c>
      <c r="B8" s="9">
        <v>-5000</v>
      </c>
      <c r="C8" s="9">
        <v>1500</v>
      </c>
      <c r="D8" s="9">
        <v>3000</v>
      </c>
      <c r="E8" s="9">
        <v>3000</v>
      </c>
      <c r="F8" s="9">
        <v>2000</v>
      </c>
      <c r="G8" s="51">
        <f>B8+NPV($B$3,C8:F8)</f>
        <v>1688.8340164593483</v>
      </c>
      <c r="H8" s="9"/>
    </row>
    <row r="9" spans="1:8" ht="12.75">
      <c r="A9" s="50"/>
      <c r="B9" s="9"/>
      <c r="C9" s="9"/>
      <c r="D9" s="9"/>
      <c r="E9" s="9"/>
      <c r="F9" s="9"/>
      <c r="G9" s="51"/>
      <c r="H9" s="9"/>
    </row>
    <row r="10" spans="1:8" ht="12.75">
      <c r="A10" s="50" t="s">
        <v>71</v>
      </c>
      <c r="B10" s="9">
        <f>B8/(1+$B$4)^B7</f>
        <v>-5000</v>
      </c>
      <c r="C10" s="9">
        <f>C8/(1+$B$4)^C7</f>
        <v>1376.1467889908256</v>
      </c>
      <c r="D10" s="9">
        <f>D8/(1+$B$4)^D7</f>
        <v>2525.0399797996797</v>
      </c>
      <c r="E10" s="9">
        <f>E8/(1+$B$4)^E7</f>
        <v>2316.550440183192</v>
      </c>
      <c r="F10" s="9">
        <f>F8/(1+$B$4)^F7</f>
        <v>1416.8504221303929</v>
      </c>
      <c r="G10" s="51">
        <f>B10+NPV($B$5,C10:F10)</f>
        <v>1688.8340164593474</v>
      </c>
      <c r="H10" s="9"/>
    </row>
    <row r="11" spans="2:8" ht="12.75">
      <c r="B11" s="9"/>
      <c r="C11" s="9"/>
      <c r="D11" s="9"/>
      <c r="E11" s="9"/>
      <c r="F11" s="9"/>
      <c r="G11" s="9"/>
      <c r="H11" s="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0.140625" style="0" customWidth="1"/>
  </cols>
  <sheetData>
    <row r="1" ht="12.75">
      <c r="A1" s="1" t="s">
        <v>104</v>
      </c>
    </row>
    <row r="3" spans="2:5" ht="12.75">
      <c r="B3" s="2" t="s">
        <v>73</v>
      </c>
      <c r="C3" s="2" t="s">
        <v>74</v>
      </c>
      <c r="D3" s="2" t="s">
        <v>14</v>
      </c>
      <c r="E3" t="s">
        <v>16</v>
      </c>
    </row>
    <row r="4" spans="2:15" ht="12.75">
      <c r="B4" s="5">
        <v>0.2</v>
      </c>
      <c r="C4" s="5">
        <v>0.28</v>
      </c>
      <c r="D4" s="17">
        <v>0.12</v>
      </c>
      <c r="E4" s="16">
        <v>14000</v>
      </c>
      <c r="K4" s="9"/>
      <c r="L4" s="9"/>
      <c r="M4" s="9"/>
      <c r="N4" s="9"/>
      <c r="O4" s="9"/>
    </row>
    <row r="5" spans="11:15" ht="12.75">
      <c r="K5" s="9"/>
      <c r="L5" s="9"/>
      <c r="M5" s="9"/>
      <c r="N5" s="9"/>
      <c r="O5" s="9"/>
    </row>
    <row r="6" spans="1:15" ht="15.75">
      <c r="A6" s="52"/>
      <c r="B6" s="9" t="s">
        <v>75</v>
      </c>
      <c r="C6" s="9"/>
      <c r="D6" s="9"/>
      <c r="E6" s="9"/>
      <c r="F6" s="9"/>
      <c r="G6" s="9"/>
      <c r="H6" s="9"/>
      <c r="K6" s="9"/>
      <c r="L6" s="9"/>
      <c r="M6" s="9"/>
      <c r="N6" s="9"/>
      <c r="O6" s="9"/>
    </row>
    <row r="7" spans="2:15" ht="12.75">
      <c r="B7" s="16">
        <v>0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2">
        <v>7</v>
      </c>
      <c r="K7" s="9"/>
      <c r="L7" s="9"/>
      <c r="M7" s="9"/>
      <c r="N7" s="9"/>
      <c r="O7" s="9"/>
    </row>
    <row r="8" spans="1:15" ht="12.75">
      <c r="A8" s="50" t="s">
        <v>76</v>
      </c>
      <c r="B8" s="9"/>
      <c r="C8" s="9">
        <v>7000</v>
      </c>
      <c r="D8" s="9">
        <v>9000</v>
      </c>
      <c r="E8" s="9">
        <v>8000</v>
      </c>
      <c r="F8" s="9">
        <v>9500</v>
      </c>
      <c r="G8" s="9">
        <v>9500</v>
      </c>
      <c r="H8" s="9">
        <v>8000</v>
      </c>
      <c r="I8" s="9">
        <v>5000</v>
      </c>
      <c r="J8" s="9"/>
      <c r="K8" s="9"/>
      <c r="L8" s="9"/>
      <c r="M8" s="9"/>
      <c r="N8" s="9"/>
      <c r="O8" s="9"/>
    </row>
    <row r="9" spans="1:15" ht="12.75">
      <c r="A9" s="50" t="s">
        <v>77</v>
      </c>
      <c r="B9" s="9"/>
      <c r="C9" s="9">
        <v>-3500</v>
      </c>
      <c r="D9" s="9">
        <v>-6000</v>
      </c>
      <c r="E9" s="9">
        <v>-5500</v>
      </c>
      <c r="F9" s="9">
        <v>-6500</v>
      </c>
      <c r="G9" s="9">
        <v>-6000</v>
      </c>
      <c r="H9" s="9">
        <v>-4000</v>
      </c>
      <c r="I9" s="9">
        <v>-2000</v>
      </c>
      <c r="J9" s="9"/>
      <c r="K9" s="9"/>
      <c r="L9" s="9"/>
      <c r="M9" s="9"/>
      <c r="N9" s="9"/>
      <c r="O9" s="9"/>
    </row>
    <row r="10" spans="1:15" ht="12.75">
      <c r="A10" s="5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50" t="s">
        <v>78</v>
      </c>
      <c r="B11" s="9"/>
      <c r="C11" s="9">
        <v>14000</v>
      </c>
      <c r="D11" s="9">
        <f aca="true" t="shared" si="0" ref="D11:J11">C13</f>
        <v>11200</v>
      </c>
      <c r="E11" s="9">
        <f t="shared" si="0"/>
        <v>8960</v>
      </c>
      <c r="F11" s="9">
        <f t="shared" si="0"/>
        <v>7168</v>
      </c>
      <c r="G11" s="9">
        <f t="shared" si="0"/>
        <v>5734.4</v>
      </c>
      <c r="H11" s="9">
        <f t="shared" si="0"/>
        <v>4587.5199999999995</v>
      </c>
      <c r="I11" s="9">
        <f t="shared" si="0"/>
        <v>3670.0159999999996</v>
      </c>
      <c r="J11" s="53">
        <f t="shared" si="0"/>
        <v>2936.0127999999995</v>
      </c>
      <c r="K11" s="9"/>
      <c r="L11" s="9"/>
      <c r="M11" s="9"/>
      <c r="N11" s="9"/>
      <c r="O11" s="9"/>
    </row>
    <row r="12" spans="1:15" ht="12.75">
      <c r="A12" s="50" t="s">
        <v>79</v>
      </c>
      <c r="B12" s="9"/>
      <c r="C12" s="9">
        <f>-$B$4*C11</f>
        <v>-2800</v>
      </c>
      <c r="D12" s="9">
        <f aca="true" t="shared" si="1" ref="D12:J12">-$B$4*D11</f>
        <v>-2240</v>
      </c>
      <c r="E12" s="9">
        <f t="shared" si="1"/>
        <v>-1792</v>
      </c>
      <c r="F12" s="9">
        <f t="shared" si="1"/>
        <v>-1433.6000000000001</v>
      </c>
      <c r="G12" s="9">
        <f t="shared" si="1"/>
        <v>-1146.8799999999999</v>
      </c>
      <c r="H12" s="9">
        <f t="shared" si="1"/>
        <v>-917.5039999999999</v>
      </c>
      <c r="I12" s="9">
        <f t="shared" si="1"/>
        <v>-734.0032</v>
      </c>
      <c r="J12" s="9">
        <f t="shared" si="1"/>
        <v>-587.20256</v>
      </c>
      <c r="K12" s="9"/>
      <c r="L12" s="9"/>
      <c r="M12" s="9"/>
      <c r="N12" s="9"/>
      <c r="O12" s="9"/>
    </row>
    <row r="13" spans="1:15" ht="12.75">
      <c r="A13" s="50" t="s">
        <v>80</v>
      </c>
      <c r="B13" s="9"/>
      <c r="C13" s="9">
        <f aca="true" t="shared" si="2" ref="C13:I13">SUM(C11:C12)</f>
        <v>11200</v>
      </c>
      <c r="D13" s="9">
        <f t="shared" si="2"/>
        <v>8960</v>
      </c>
      <c r="E13" s="9">
        <f t="shared" si="2"/>
        <v>7168</v>
      </c>
      <c r="F13" s="9">
        <f t="shared" si="2"/>
        <v>5734.4</v>
      </c>
      <c r="G13" s="9">
        <f t="shared" si="2"/>
        <v>4587.5199999999995</v>
      </c>
      <c r="H13" s="9">
        <f t="shared" si="2"/>
        <v>3670.0159999999996</v>
      </c>
      <c r="I13" s="9">
        <f t="shared" si="2"/>
        <v>2936.0127999999995</v>
      </c>
      <c r="J13" s="9"/>
      <c r="K13" s="9"/>
      <c r="L13" s="9"/>
      <c r="M13" s="9"/>
      <c r="N13" s="9"/>
      <c r="O13" s="9"/>
    </row>
    <row r="14" spans="1:15" ht="12.75">
      <c r="A14" s="5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0" t="s">
        <v>81</v>
      </c>
      <c r="B15" s="9"/>
      <c r="C15" s="9">
        <f>C8+C9+C12</f>
        <v>700</v>
      </c>
      <c r="D15" s="9">
        <f aca="true" t="shared" si="3" ref="D15:I15">D8+D9+D12</f>
        <v>760</v>
      </c>
      <c r="E15" s="9">
        <f t="shared" si="3"/>
        <v>708</v>
      </c>
      <c r="F15" s="9">
        <f t="shared" si="3"/>
        <v>1566.3999999999999</v>
      </c>
      <c r="G15" s="9">
        <f t="shared" si="3"/>
        <v>2353.12</v>
      </c>
      <c r="H15" s="9">
        <f t="shared" si="3"/>
        <v>3082.496</v>
      </c>
      <c r="I15" s="9">
        <f t="shared" si="3"/>
        <v>2265.9968</v>
      </c>
      <c r="J15" s="9"/>
      <c r="K15" s="9"/>
      <c r="L15" s="9"/>
      <c r="M15" s="9"/>
      <c r="N15" s="9"/>
      <c r="O15" s="9"/>
    </row>
    <row r="16" spans="1:15" ht="12.75">
      <c r="A16" s="50" t="s">
        <v>82</v>
      </c>
      <c r="B16" s="9"/>
      <c r="C16" s="9">
        <f>-$C$4*C15</f>
        <v>-196.00000000000003</v>
      </c>
      <c r="D16" s="9">
        <f aca="true" t="shared" si="4" ref="D16:I16">-$C$4*D15</f>
        <v>-212.8</v>
      </c>
      <c r="E16" s="9">
        <f t="shared" si="4"/>
        <v>-198.24</v>
      </c>
      <c r="F16" s="9">
        <f t="shared" si="4"/>
        <v>-438.592</v>
      </c>
      <c r="G16" s="9">
        <f t="shared" si="4"/>
        <v>-658.8736</v>
      </c>
      <c r="H16" s="9">
        <f t="shared" si="4"/>
        <v>-863.0988800000001</v>
      </c>
      <c r="I16" s="9">
        <f t="shared" si="4"/>
        <v>-634.479104</v>
      </c>
      <c r="J16" s="9"/>
      <c r="K16" s="9"/>
      <c r="L16" s="9"/>
      <c r="M16" s="9"/>
      <c r="N16" s="9"/>
      <c r="O16" s="9"/>
    </row>
    <row r="17" spans="1:15" ht="12.75">
      <c r="A17" s="50"/>
      <c r="B17" s="9"/>
      <c r="C17" s="9"/>
      <c r="D17" s="9"/>
      <c r="E17" s="9"/>
      <c r="F17" s="9"/>
      <c r="G17" s="9"/>
      <c r="H17" s="9"/>
      <c r="I17" s="9"/>
      <c r="J17" s="9" t="s">
        <v>83</v>
      </c>
      <c r="K17" s="9"/>
      <c r="L17" s="9"/>
      <c r="M17" s="9"/>
      <c r="N17" s="9"/>
      <c r="O17" s="9"/>
    </row>
    <row r="18" spans="1:15" ht="12.75">
      <c r="A18" s="50" t="s">
        <v>84</v>
      </c>
      <c r="B18" s="9">
        <f>-E4</f>
        <v>-14000</v>
      </c>
      <c r="C18" s="9">
        <f>C8+C9+C16</f>
        <v>3304</v>
      </c>
      <c r="D18" s="9">
        <f aca="true" t="shared" si="5" ref="D18:I18">D8+D9+D16</f>
        <v>2787.2</v>
      </c>
      <c r="E18" s="9">
        <f t="shared" si="5"/>
        <v>2301.76</v>
      </c>
      <c r="F18" s="9">
        <f t="shared" si="5"/>
        <v>2561.408</v>
      </c>
      <c r="G18" s="9">
        <f t="shared" si="5"/>
        <v>2841.1264</v>
      </c>
      <c r="H18" s="9">
        <f t="shared" si="5"/>
        <v>3136.90112</v>
      </c>
      <c r="I18" s="9">
        <f t="shared" si="5"/>
        <v>2365.520896</v>
      </c>
      <c r="J18" s="9" t="s">
        <v>85</v>
      </c>
      <c r="K18" s="9"/>
      <c r="L18" s="9"/>
      <c r="M18" s="9"/>
      <c r="N18" s="9"/>
      <c r="O18" s="9"/>
    </row>
    <row r="19" spans="1:15" ht="12.75">
      <c r="A19" s="50" t="s">
        <v>9</v>
      </c>
      <c r="B19" s="54">
        <f>B18/(1+$D$17)^B7</f>
        <v>-14000</v>
      </c>
      <c r="C19" s="54">
        <f>C18/(1+$B$23)^C7</f>
        <v>3014.456562064477</v>
      </c>
      <c r="D19" s="54">
        <f aca="true" t="shared" si="6" ref="D19:I19">D18/(1+$B$23)^D7</f>
        <v>2320.0968597880014</v>
      </c>
      <c r="E19" s="54">
        <f t="shared" si="6"/>
        <v>1748.1029795005197</v>
      </c>
      <c r="F19" s="54">
        <f t="shared" si="6"/>
        <v>1774.821689702206</v>
      </c>
      <c r="G19" s="54">
        <f t="shared" si="6"/>
        <v>1796.1206790486176</v>
      </c>
      <c r="H19" s="54">
        <f t="shared" si="6"/>
        <v>1809.3174763404759</v>
      </c>
      <c r="I19" s="54">
        <f t="shared" si="6"/>
        <v>1244.829091186426</v>
      </c>
      <c r="J19" s="9">
        <f>-J12*$C$4/(((1+$B$23)^I7)*($B$23+$B$4))</f>
        <v>292.2546764666988</v>
      </c>
      <c r="K19" s="9"/>
      <c r="L19" s="9"/>
      <c r="M19" s="9"/>
      <c r="N19" s="9"/>
      <c r="O19" s="9"/>
    </row>
    <row r="20" spans="2:15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>
      <c r="A21" s="55" t="s">
        <v>10</v>
      </c>
      <c r="B21" s="56">
        <f>SUM(B19:J19)</f>
        <v>1.409742276337056E-05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50" t="s">
        <v>92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50" t="s">
        <v>93</v>
      </c>
      <c r="B23" s="57">
        <v>0.09605162057376827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58" t="s">
        <v>91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50" t="s">
        <v>76</v>
      </c>
      <c r="B27" s="9"/>
      <c r="C27" s="9">
        <f>C8</f>
        <v>7000</v>
      </c>
      <c r="D27" s="9">
        <f aca="true" t="shared" si="7" ref="D27:I28">D8</f>
        <v>9000</v>
      </c>
      <c r="E27" s="9">
        <f t="shared" si="7"/>
        <v>8000</v>
      </c>
      <c r="F27" s="9">
        <f t="shared" si="7"/>
        <v>9500</v>
      </c>
      <c r="G27" s="9">
        <f t="shared" si="7"/>
        <v>9500</v>
      </c>
      <c r="H27" s="9">
        <f t="shared" si="7"/>
        <v>8000</v>
      </c>
      <c r="I27" s="9">
        <f t="shared" si="7"/>
        <v>5000</v>
      </c>
      <c r="J27" s="9"/>
      <c r="K27" s="9"/>
      <c r="L27" s="9"/>
      <c r="M27" s="9"/>
      <c r="N27" s="9"/>
      <c r="O27" s="9"/>
    </row>
    <row r="28" spans="1:15" ht="12.75">
      <c r="A28" s="50" t="s">
        <v>77</v>
      </c>
      <c r="B28" s="9"/>
      <c r="C28" s="9">
        <f>C9</f>
        <v>-3500</v>
      </c>
      <c r="D28" s="9">
        <f t="shared" si="7"/>
        <v>-6000</v>
      </c>
      <c r="E28" s="9">
        <f t="shared" si="7"/>
        <v>-5500</v>
      </c>
      <c r="F28" s="9">
        <f t="shared" si="7"/>
        <v>-6500</v>
      </c>
      <c r="G28" s="9">
        <f t="shared" si="7"/>
        <v>-6000</v>
      </c>
      <c r="H28" s="9">
        <f t="shared" si="7"/>
        <v>-4000</v>
      </c>
      <c r="I28" s="9">
        <f t="shared" si="7"/>
        <v>-2000</v>
      </c>
      <c r="J28" s="9"/>
      <c r="K28" s="9"/>
      <c r="L28" s="9"/>
      <c r="M28" s="9"/>
      <c r="N28" s="9"/>
      <c r="O28" s="9"/>
    </row>
    <row r="29" spans="1:15" ht="12.75">
      <c r="A29" s="50" t="s">
        <v>88</v>
      </c>
      <c r="B29" s="9"/>
      <c r="C29" s="9">
        <f>SUM(C27:C28)</f>
        <v>3500</v>
      </c>
      <c r="D29" s="9">
        <f aca="true" t="shared" si="8" ref="D29:I29">SUM(D27:D28)</f>
        <v>3000</v>
      </c>
      <c r="E29" s="9">
        <f t="shared" si="8"/>
        <v>2500</v>
      </c>
      <c r="F29" s="9">
        <f t="shared" si="8"/>
        <v>3000</v>
      </c>
      <c r="G29" s="9">
        <f t="shared" si="8"/>
        <v>3500</v>
      </c>
      <c r="H29" s="9">
        <f t="shared" si="8"/>
        <v>4000</v>
      </c>
      <c r="I29" s="9">
        <f t="shared" si="8"/>
        <v>3000</v>
      </c>
      <c r="J29" s="9"/>
      <c r="K29" s="9"/>
      <c r="L29" s="9"/>
      <c r="M29" s="9"/>
      <c r="N29" s="9"/>
      <c r="O29" s="9"/>
    </row>
    <row r="30" spans="1:15" ht="12.75">
      <c r="A30" s="59" t="s">
        <v>89</v>
      </c>
      <c r="B30" s="9"/>
      <c r="C30" s="9">
        <f>-$C$4*C29</f>
        <v>-980.0000000000001</v>
      </c>
      <c r="D30" s="9">
        <f aca="true" t="shared" si="9" ref="D30:I30">-$C$4*D29</f>
        <v>-840.0000000000001</v>
      </c>
      <c r="E30" s="9">
        <f t="shared" si="9"/>
        <v>-700.0000000000001</v>
      </c>
      <c r="F30" s="9">
        <f t="shared" si="9"/>
        <v>-840.0000000000001</v>
      </c>
      <c r="G30" s="9">
        <f t="shared" si="9"/>
        <v>-980.0000000000001</v>
      </c>
      <c r="H30" s="9">
        <f t="shared" si="9"/>
        <v>-1120</v>
      </c>
      <c r="I30" s="9">
        <f t="shared" si="9"/>
        <v>-840.0000000000001</v>
      </c>
      <c r="J30" s="9"/>
      <c r="K30" s="9"/>
      <c r="L30" s="9"/>
      <c r="M30" s="9"/>
      <c r="N30" s="9"/>
      <c r="O30" s="9"/>
    </row>
    <row r="31" spans="1:15" ht="12.75">
      <c r="A31" s="50" t="s">
        <v>90</v>
      </c>
      <c r="B31" s="9"/>
      <c r="C31" s="9">
        <f>C27+C28+C30</f>
        <v>2520</v>
      </c>
      <c r="D31" s="9">
        <f aca="true" t="shared" si="10" ref="D31:I31">D27+D28+D30</f>
        <v>2160</v>
      </c>
      <c r="E31" s="9">
        <f t="shared" si="10"/>
        <v>1800</v>
      </c>
      <c r="F31" s="9">
        <f t="shared" si="10"/>
        <v>2160</v>
      </c>
      <c r="G31" s="9">
        <f t="shared" si="10"/>
        <v>2520</v>
      </c>
      <c r="H31" s="9">
        <f t="shared" si="10"/>
        <v>2880</v>
      </c>
      <c r="I31" s="9">
        <f t="shared" si="10"/>
        <v>2160</v>
      </c>
      <c r="J31" s="9"/>
      <c r="K31" s="9"/>
      <c r="L31" s="9"/>
      <c r="M31" s="9"/>
      <c r="N31" s="9"/>
      <c r="O31" s="9"/>
    </row>
    <row r="32" spans="1:15" ht="12.75">
      <c r="A32" s="5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60" t="s">
        <v>95</v>
      </c>
      <c r="B33" s="9">
        <f>NPV($B$39,C31:I31)</f>
        <v>11351.81318155595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60" t="s">
        <v>94</v>
      </c>
      <c r="B34" s="9">
        <f>-C12*$C$4/($B$39+$B$4)</f>
        <v>2648.18681855129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50" t="s">
        <v>16</v>
      </c>
      <c r="B35" s="9">
        <f>-E4</f>
        <v>-14000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15" ht="12.7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55" t="s">
        <v>10</v>
      </c>
      <c r="B37" s="56">
        <f>SUM(B33:B35)</f>
        <v>1.0724033927544951E-07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50" t="s">
        <v>86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50" t="s">
        <v>87</v>
      </c>
      <c r="B39" s="57">
        <v>0.09605162087049922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5.7109375" style="0" customWidth="1"/>
    <col min="3" max="3" width="14.7109375" style="0" customWidth="1"/>
  </cols>
  <sheetData>
    <row r="1" ht="12.75">
      <c r="A1" s="1" t="s">
        <v>149</v>
      </c>
    </row>
    <row r="2" spans="1:3" ht="12.75">
      <c r="A2" t="s">
        <v>97</v>
      </c>
      <c r="B2" s="8">
        <v>800000</v>
      </c>
      <c r="C2" s="12"/>
    </row>
    <row r="3" spans="1:8" ht="12.75">
      <c r="A3" t="s">
        <v>98</v>
      </c>
      <c r="B3" s="8">
        <v>5</v>
      </c>
      <c r="C3" s="12"/>
      <c r="D3" s="12"/>
      <c r="E3" s="12"/>
      <c r="F3" s="12"/>
      <c r="G3" s="12"/>
      <c r="H3" s="12"/>
    </row>
    <row r="4" spans="1:8" ht="12.75">
      <c r="A4" t="s">
        <v>99</v>
      </c>
      <c r="B4" s="5">
        <v>0.3</v>
      </c>
      <c r="C4" s="12"/>
      <c r="D4" s="12"/>
      <c r="E4" s="12"/>
      <c r="F4" s="12"/>
      <c r="G4" s="12"/>
      <c r="H4" s="12"/>
    </row>
    <row r="5" spans="1:8" ht="12.75">
      <c r="A5" t="s">
        <v>101</v>
      </c>
      <c r="B5" s="22">
        <f>B4*B3</f>
        <v>1.5</v>
      </c>
      <c r="C5" s="12"/>
      <c r="D5" s="12"/>
      <c r="E5" s="12"/>
      <c r="F5" s="12"/>
      <c r="G5" s="12"/>
      <c r="H5" s="12"/>
    </row>
    <row r="6" spans="4:8" ht="12.75">
      <c r="D6" s="89" t="s">
        <v>170</v>
      </c>
      <c r="E6" s="89"/>
      <c r="F6" s="12"/>
      <c r="G6" s="12"/>
      <c r="H6" s="12"/>
    </row>
    <row r="7" spans="1:8" ht="12.75">
      <c r="A7" s="50" t="s">
        <v>100</v>
      </c>
      <c r="B7" s="8" t="s">
        <v>102</v>
      </c>
      <c r="C7" s="8" t="s">
        <v>103</v>
      </c>
      <c r="D7" s="8" t="s">
        <v>73</v>
      </c>
      <c r="E7" s="8" t="s">
        <v>79</v>
      </c>
      <c r="F7" s="12"/>
      <c r="G7" s="12"/>
      <c r="H7" s="12"/>
    </row>
    <row r="8" spans="1:8" ht="12.75">
      <c r="A8">
        <v>1</v>
      </c>
      <c r="B8" s="8">
        <f>SLN($B$2,0,$B$3)</f>
        <v>160000</v>
      </c>
      <c r="C8" s="8">
        <f>DDB($B$2,0,$B$3,A8,$B$5)</f>
        <v>240000</v>
      </c>
      <c r="D8" s="80">
        <v>0.2</v>
      </c>
      <c r="E8" s="8">
        <f aca="true" t="shared" si="0" ref="E8:E13">D8*$B$2</f>
        <v>160000</v>
      </c>
      <c r="F8" s="12"/>
      <c r="G8" s="12"/>
      <c r="H8" s="12"/>
    </row>
    <row r="9" spans="1:8" ht="12.75">
      <c r="A9">
        <v>2</v>
      </c>
      <c r="B9" s="8">
        <f>SLN($B$2,0,$B$3)</f>
        <v>160000</v>
      </c>
      <c r="C9" s="8">
        <f>DDB($B$2,0,$B$3,A9,$B$5)</f>
        <v>168000</v>
      </c>
      <c r="D9" s="80">
        <v>0.32</v>
      </c>
      <c r="E9" s="8">
        <f t="shared" si="0"/>
        <v>256000</v>
      </c>
      <c r="F9" s="12"/>
      <c r="G9" s="12"/>
      <c r="H9" s="12"/>
    </row>
    <row r="10" spans="1:8" ht="12.75">
      <c r="A10">
        <v>3</v>
      </c>
      <c r="B10" s="8">
        <f>SLN($B$2,0,$B$3)</f>
        <v>160000</v>
      </c>
      <c r="C10" s="8">
        <f>DDB($B$2,0,$B$3,A10,$B$5)</f>
        <v>117599.99999999999</v>
      </c>
      <c r="D10" s="80">
        <v>0.192</v>
      </c>
      <c r="E10" s="8">
        <f t="shared" si="0"/>
        <v>153600</v>
      </c>
      <c r="F10" s="12"/>
      <c r="G10" s="12"/>
      <c r="H10" s="12"/>
    </row>
    <row r="11" spans="1:8" ht="12.75">
      <c r="A11">
        <v>4</v>
      </c>
      <c r="B11" s="8">
        <f>SLN($B$2,0,$B$3)</f>
        <v>160000</v>
      </c>
      <c r="C11" s="8">
        <f>DDB($B$2,0,$B$3,A11,$B$5)</f>
        <v>82319.99999999999</v>
      </c>
      <c r="D11" s="80">
        <v>0.1152</v>
      </c>
      <c r="E11" s="8">
        <f t="shared" si="0"/>
        <v>92160</v>
      </c>
      <c r="F11" s="12"/>
      <c r="G11" s="12"/>
      <c r="H11" s="12"/>
    </row>
    <row r="12" spans="1:8" ht="12.75">
      <c r="A12">
        <v>5</v>
      </c>
      <c r="B12" s="8">
        <f>SLN($B$2,0,$B$3)</f>
        <v>160000</v>
      </c>
      <c r="C12" s="8">
        <f>DDB($B$2,0,$B$3,A12,$B$5)</f>
        <v>57623.99999999998</v>
      </c>
      <c r="D12" s="80">
        <v>0.1152</v>
      </c>
      <c r="E12" s="8">
        <f t="shared" si="0"/>
        <v>92160</v>
      </c>
      <c r="F12" s="12"/>
      <c r="G12" s="12"/>
      <c r="H12" s="12"/>
    </row>
    <row r="13" spans="1:8" ht="12.75">
      <c r="A13">
        <v>6</v>
      </c>
      <c r="B13" s="2"/>
      <c r="C13" s="2"/>
      <c r="D13" s="80">
        <v>0.0576</v>
      </c>
      <c r="E13" s="8">
        <f t="shared" si="0"/>
        <v>46080</v>
      </c>
      <c r="F13" s="12"/>
      <c r="G13" s="12"/>
      <c r="H13" s="12"/>
    </row>
    <row r="14" spans="4:8" ht="12.75">
      <c r="D14" s="12"/>
      <c r="E14" s="12"/>
      <c r="F14" s="12"/>
      <c r="G14" s="12"/>
      <c r="H14" s="12"/>
    </row>
    <row r="15" spans="2:8" ht="12.75">
      <c r="B15" s="12"/>
      <c r="C15" s="12"/>
      <c r="D15" s="12"/>
      <c r="E15" s="12"/>
      <c r="F15" s="12"/>
      <c r="G15" s="12"/>
      <c r="H15" s="12"/>
    </row>
    <row r="16" spans="2:8" ht="12.75">
      <c r="B16" s="12"/>
      <c r="C16" s="12"/>
      <c r="D16" s="12"/>
      <c r="E16" s="12"/>
      <c r="F16" s="12"/>
      <c r="G16" s="12"/>
      <c r="H16" s="12"/>
    </row>
    <row r="17" spans="2:8" ht="12.75">
      <c r="B17" s="12"/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2.75">
      <c r="B19" s="12"/>
      <c r="C19" s="12"/>
      <c r="D19" s="12"/>
      <c r="E19" s="12"/>
      <c r="F19" s="12"/>
      <c r="G19" s="12"/>
      <c r="H19" s="12"/>
    </row>
    <row r="20" spans="2:8" ht="12.75">
      <c r="B20" s="12"/>
      <c r="C20" s="12"/>
      <c r="D20" s="12"/>
      <c r="E20" s="12"/>
      <c r="F20" s="12"/>
      <c r="G20" s="12"/>
      <c r="H20" s="12"/>
    </row>
    <row r="21" spans="2:8" ht="12.75">
      <c r="B21" s="12"/>
      <c r="C21" s="12"/>
      <c r="D21" s="12"/>
      <c r="E21" s="12"/>
      <c r="F21" s="12"/>
      <c r="G21" s="12"/>
      <c r="H21" s="12"/>
    </row>
    <row r="22" spans="2:8" ht="12.75">
      <c r="B22" s="12"/>
      <c r="C22" s="12"/>
      <c r="D22" s="12"/>
      <c r="E22" s="12"/>
      <c r="F22" s="12"/>
      <c r="G22" s="12"/>
      <c r="H22" s="12"/>
    </row>
    <row r="23" spans="2:8" ht="12.75">
      <c r="B23" s="12"/>
      <c r="C23" s="12"/>
      <c r="D23" s="12"/>
      <c r="E23" s="12"/>
      <c r="F23" s="12"/>
      <c r="G23" s="12"/>
      <c r="H23" s="12"/>
    </row>
    <row r="24" spans="2:8" ht="12.75">
      <c r="B24" s="12"/>
      <c r="C24" s="12"/>
      <c r="D24" s="12"/>
      <c r="E24" s="12"/>
      <c r="F24" s="12"/>
      <c r="G24" s="12"/>
      <c r="H24" s="12"/>
    </row>
    <row r="25" spans="2:8" ht="12.75">
      <c r="B25" s="12"/>
      <c r="C25" s="12"/>
      <c r="D25" s="12"/>
      <c r="E25" s="12"/>
      <c r="F25" s="12"/>
      <c r="G25" s="12"/>
      <c r="H25" s="12"/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12"/>
      <c r="D27" s="12"/>
      <c r="E27" s="12"/>
      <c r="F27" s="12"/>
      <c r="G27" s="12"/>
      <c r="H27" s="12"/>
    </row>
    <row r="28" spans="2:8" ht="12.75">
      <c r="B28" s="12"/>
      <c r="C28" s="12"/>
      <c r="D28" s="12"/>
      <c r="E28" s="12"/>
      <c r="F28" s="12"/>
      <c r="G28" s="12"/>
      <c r="H28" s="12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12.75">
      <c r="B30" s="12"/>
      <c r="C30" s="12"/>
      <c r="D30" s="12"/>
      <c r="E30" s="12"/>
      <c r="F30" s="12"/>
      <c r="G30" s="12"/>
      <c r="H30" s="12"/>
    </row>
    <row r="31" spans="2:8" ht="12.75">
      <c r="B31" s="12"/>
      <c r="C31" s="12"/>
      <c r="D31" s="12"/>
      <c r="E31" s="12"/>
      <c r="F31" s="12"/>
      <c r="G31" s="12"/>
      <c r="H31" s="12"/>
    </row>
    <row r="32" spans="2:8" ht="12.75">
      <c r="B32" s="12"/>
      <c r="C32" s="12"/>
      <c r="D32" s="12"/>
      <c r="E32" s="12"/>
      <c r="F32" s="12"/>
      <c r="G32" s="12"/>
      <c r="H32" s="12"/>
    </row>
    <row r="33" spans="2:8" ht="12.75">
      <c r="B33" s="12"/>
      <c r="C33" s="12"/>
      <c r="D33" s="12"/>
      <c r="E33" s="12"/>
      <c r="F33" s="12"/>
      <c r="G33" s="12"/>
      <c r="H33" s="12"/>
    </row>
    <row r="34" spans="2:8" ht="12.75">
      <c r="B34" s="12"/>
      <c r="C34" s="12"/>
      <c r="D34" s="12"/>
      <c r="E34" s="12"/>
      <c r="F34" s="12"/>
      <c r="G34" s="12"/>
      <c r="H34" s="12"/>
    </row>
    <row r="35" spans="2:8" ht="12.75">
      <c r="B35" s="12"/>
      <c r="C35" s="12"/>
      <c r="D35" s="12"/>
      <c r="E35" s="12"/>
      <c r="F35" s="12"/>
      <c r="G35" s="12"/>
      <c r="H35" s="12"/>
    </row>
    <row r="36" spans="2:8" ht="12.75">
      <c r="B36" s="12"/>
      <c r="C36" s="12"/>
      <c r="D36" s="12"/>
      <c r="E36" s="12"/>
      <c r="F36" s="12"/>
      <c r="G36" s="12"/>
      <c r="H36" s="12"/>
    </row>
    <row r="37" spans="2:8" ht="12.75">
      <c r="B37" s="12"/>
      <c r="C37" s="12"/>
      <c r="D37" s="12"/>
      <c r="E37" s="12"/>
      <c r="F37" s="12"/>
      <c r="G37" s="12"/>
      <c r="H37" s="12"/>
    </row>
    <row r="38" spans="2:8" ht="12.75">
      <c r="B38" s="12"/>
      <c r="C38" s="12"/>
      <c r="D38" s="12"/>
      <c r="E38" s="12"/>
      <c r="F38" s="12"/>
      <c r="G38" s="12"/>
      <c r="H38" s="12"/>
    </row>
    <row r="39" spans="2:8" ht="12.75">
      <c r="B39" s="12"/>
      <c r="C39" s="12"/>
      <c r="D39" s="12"/>
      <c r="E39" s="12"/>
      <c r="F39" s="12"/>
      <c r="G39" s="12"/>
      <c r="H39" s="12"/>
    </row>
    <row r="40" spans="2:8" ht="12.75">
      <c r="B40" s="12"/>
      <c r="C40" s="12"/>
      <c r="D40" s="12"/>
      <c r="E40" s="12"/>
      <c r="F40" s="12"/>
      <c r="G40" s="12"/>
      <c r="H40" s="12"/>
    </row>
    <row r="41" spans="2:8" ht="12.75">
      <c r="B41" s="12"/>
      <c r="C41" s="12"/>
      <c r="D41" s="12"/>
      <c r="E41" s="12"/>
      <c r="F41" s="12"/>
      <c r="G41" s="12"/>
      <c r="H41" s="12"/>
    </row>
    <row r="42" spans="2:8" ht="12.75">
      <c r="B42" s="12"/>
      <c r="C42" s="12"/>
      <c r="D42" s="12"/>
      <c r="E42" s="12"/>
      <c r="F42" s="12"/>
      <c r="G42" s="12"/>
      <c r="H42" s="12"/>
    </row>
    <row r="43" spans="2:8" ht="12.75">
      <c r="B43" s="12"/>
      <c r="C43" s="12"/>
      <c r="D43" s="12"/>
      <c r="E43" s="12"/>
      <c r="F43" s="12"/>
      <c r="G43" s="12"/>
      <c r="H43" s="12"/>
    </row>
    <row r="44" spans="2:8" ht="12.75">
      <c r="B44" s="12"/>
      <c r="C44" s="12"/>
      <c r="D44" s="12"/>
      <c r="E44" s="12"/>
      <c r="F44" s="12"/>
      <c r="G44" s="12"/>
      <c r="H44" s="12"/>
    </row>
    <row r="45" spans="2:8" ht="12.75">
      <c r="B45" s="12"/>
      <c r="C45" s="12"/>
      <c r="D45" s="12"/>
      <c r="E45" s="12"/>
      <c r="F45" s="12"/>
      <c r="G45" s="12"/>
      <c r="H45" s="12"/>
    </row>
    <row r="46" spans="2:8" ht="12.75">
      <c r="B46" s="12"/>
      <c r="C46" s="12"/>
      <c r="D46" s="12"/>
      <c r="E46" s="12"/>
      <c r="F46" s="12"/>
      <c r="G46" s="12"/>
      <c r="H46" s="12"/>
    </row>
    <row r="47" spans="2:8" ht="12.75">
      <c r="B47" s="12"/>
      <c r="C47" s="12"/>
      <c r="D47" s="12"/>
      <c r="E47" s="12"/>
      <c r="F47" s="12"/>
      <c r="G47" s="12"/>
      <c r="H47" s="12"/>
    </row>
    <row r="48" spans="2:8" ht="12.75">
      <c r="B48" s="12"/>
      <c r="C48" s="12"/>
      <c r="D48" s="12"/>
      <c r="E48" s="12"/>
      <c r="F48" s="12"/>
      <c r="G48" s="12"/>
      <c r="H48" s="12"/>
    </row>
    <row r="49" spans="2:8" ht="12.75">
      <c r="B49" s="12"/>
      <c r="C49" s="12"/>
      <c r="D49" s="12"/>
      <c r="E49" s="12"/>
      <c r="F49" s="12"/>
      <c r="G49" s="12"/>
      <c r="H49" s="12"/>
    </row>
    <row r="50" spans="2:8" ht="12.75">
      <c r="B50" s="12"/>
      <c r="C50" s="12"/>
      <c r="D50" s="12"/>
      <c r="E50" s="12"/>
      <c r="F50" s="12"/>
      <c r="G50" s="12"/>
      <c r="H50" s="12"/>
    </row>
    <row r="51" spans="2:8" ht="12.75">
      <c r="B51" s="12"/>
      <c r="C51" s="12"/>
      <c r="D51" s="12"/>
      <c r="E51" s="12"/>
      <c r="F51" s="12"/>
      <c r="G51" s="12"/>
      <c r="H51" s="12"/>
    </row>
    <row r="52" spans="2:8" ht="12.75">
      <c r="B52" s="12"/>
      <c r="C52" s="12"/>
      <c r="D52" s="12"/>
      <c r="E52" s="12"/>
      <c r="F52" s="12"/>
      <c r="G52" s="12"/>
      <c r="H52" s="12"/>
    </row>
    <row r="53" spans="2:8" ht="12.75">
      <c r="B53" s="12"/>
      <c r="C53" s="12"/>
      <c r="D53" s="12"/>
      <c r="E53" s="12"/>
      <c r="F53" s="12"/>
      <c r="G53" s="12"/>
      <c r="H53" s="12"/>
    </row>
    <row r="54" spans="2:8" ht="12.75">
      <c r="B54" s="12"/>
      <c r="C54" s="12"/>
      <c r="D54" s="12"/>
      <c r="E54" s="12"/>
      <c r="F54" s="12"/>
      <c r="G54" s="12"/>
      <c r="H54" s="12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  <row r="63" spans="2:8" ht="12.75">
      <c r="B63" s="12"/>
      <c r="C63" s="12"/>
      <c r="D63" s="12"/>
      <c r="E63" s="12"/>
      <c r="F63" s="12"/>
      <c r="G63" s="12"/>
      <c r="H63" s="12"/>
    </row>
    <row r="64" spans="2:8" ht="12.75">
      <c r="B64" s="12"/>
      <c r="C64" s="12"/>
      <c r="D64" s="12"/>
      <c r="E64" s="12"/>
      <c r="F64" s="12"/>
      <c r="G64" s="12"/>
      <c r="H64" s="12"/>
    </row>
    <row r="65" spans="2:8" ht="12.75">
      <c r="B65" s="12"/>
      <c r="C65" s="12"/>
      <c r="D65" s="12"/>
      <c r="E65" s="12"/>
      <c r="F65" s="12"/>
      <c r="G65" s="12"/>
      <c r="H65" s="12"/>
    </row>
    <row r="66" spans="2:8" ht="12.75">
      <c r="B66" s="12"/>
      <c r="C66" s="12"/>
      <c r="D66" s="12"/>
      <c r="E66" s="12"/>
      <c r="F66" s="12"/>
      <c r="G66" s="12"/>
      <c r="H66" s="12"/>
    </row>
    <row r="67" spans="2:8" ht="12.75">
      <c r="B67" s="12"/>
      <c r="C67" s="12"/>
      <c r="D67" s="12"/>
      <c r="E67" s="12"/>
      <c r="F67" s="12"/>
      <c r="G67" s="12"/>
      <c r="H67" s="12"/>
    </row>
    <row r="68" spans="2:8" ht="12.75">
      <c r="B68" s="12"/>
      <c r="C68" s="12"/>
      <c r="D68" s="12"/>
      <c r="E68" s="12"/>
      <c r="F68" s="12"/>
      <c r="G68" s="12"/>
      <c r="H68" s="12"/>
    </row>
    <row r="69" spans="2:8" ht="12.75">
      <c r="B69" s="12"/>
      <c r="C69" s="12"/>
      <c r="D69" s="12"/>
      <c r="E69" s="12"/>
      <c r="F69" s="12"/>
      <c r="G69" s="12"/>
      <c r="H69" s="12"/>
    </row>
    <row r="70" spans="2:8" ht="12.75">
      <c r="B70" s="12"/>
      <c r="C70" s="12"/>
      <c r="D70" s="12"/>
      <c r="E70" s="12"/>
      <c r="F70" s="12"/>
      <c r="G70" s="12"/>
      <c r="H70" s="12"/>
    </row>
    <row r="71" spans="2:8" ht="12.75">
      <c r="B71" s="12"/>
      <c r="C71" s="12"/>
      <c r="D71" s="12"/>
      <c r="E71" s="12"/>
      <c r="F71" s="12"/>
      <c r="G71" s="12"/>
      <c r="H71" s="12"/>
    </row>
    <row r="72" spans="2:8" ht="12.75">
      <c r="B72" s="12"/>
      <c r="C72" s="12"/>
      <c r="D72" s="12"/>
      <c r="E72" s="12"/>
      <c r="F72" s="12"/>
      <c r="G72" s="12"/>
      <c r="H72" s="12"/>
    </row>
    <row r="73" spans="2:8" ht="12.75">
      <c r="B73" s="12"/>
      <c r="C73" s="12"/>
      <c r="D73" s="12"/>
      <c r="E73" s="12"/>
      <c r="F73" s="12"/>
      <c r="G73" s="12"/>
      <c r="H73" s="12"/>
    </row>
    <row r="74" spans="2:8" ht="12.75">
      <c r="B74" s="12"/>
      <c r="C74" s="12"/>
      <c r="D74" s="12"/>
      <c r="E74" s="12"/>
      <c r="F74" s="12"/>
      <c r="G74" s="12"/>
      <c r="H74" s="12"/>
    </row>
    <row r="75" spans="2:8" ht="12.75">
      <c r="B75" s="12"/>
      <c r="C75" s="12"/>
      <c r="D75" s="12"/>
      <c r="E75" s="12"/>
      <c r="F75" s="12"/>
      <c r="G75" s="12"/>
      <c r="H75" s="12"/>
    </row>
    <row r="76" spans="2:8" ht="12.75">
      <c r="B76" s="12"/>
      <c r="C76" s="12"/>
      <c r="D76" s="12"/>
      <c r="E76" s="12"/>
      <c r="F76" s="12"/>
      <c r="G76" s="12"/>
      <c r="H76" s="12"/>
    </row>
    <row r="77" spans="2:8" ht="12.75">
      <c r="B77" s="12"/>
      <c r="C77" s="12"/>
      <c r="D77" s="12"/>
      <c r="E77" s="12"/>
      <c r="F77" s="12"/>
      <c r="G77" s="12"/>
      <c r="H77" s="12"/>
    </row>
    <row r="78" spans="2:8" ht="12.75">
      <c r="B78" s="12"/>
      <c r="C78" s="12"/>
      <c r="D78" s="12"/>
      <c r="E78" s="12"/>
      <c r="F78" s="12"/>
      <c r="G78" s="12"/>
      <c r="H78" s="12"/>
    </row>
    <row r="79" spans="2:8" ht="12.75">
      <c r="B79" s="12"/>
      <c r="C79" s="12"/>
      <c r="D79" s="12"/>
      <c r="E79" s="12"/>
      <c r="F79" s="12"/>
      <c r="G79" s="12"/>
      <c r="H79" s="12"/>
    </row>
    <row r="80" spans="2:8" ht="12.75">
      <c r="B80" s="12"/>
      <c r="C80" s="12"/>
      <c r="D80" s="12"/>
      <c r="E80" s="12"/>
      <c r="F80" s="12"/>
      <c r="G80" s="12"/>
      <c r="H80" s="12"/>
    </row>
    <row r="81" spans="2:8" ht="12.75">
      <c r="B81" s="12"/>
      <c r="C81" s="12"/>
      <c r="D81" s="12"/>
      <c r="E81" s="12"/>
      <c r="F81" s="12"/>
      <c r="G81" s="12"/>
      <c r="H81" s="12"/>
    </row>
    <row r="82" spans="2:8" ht="12.75">
      <c r="B82" s="12"/>
      <c r="C82" s="12"/>
      <c r="D82" s="12"/>
      <c r="E82" s="12"/>
      <c r="F82" s="12"/>
      <c r="G82" s="12"/>
      <c r="H82" s="12"/>
    </row>
    <row r="83" spans="2:8" ht="12.75">
      <c r="B83" s="12"/>
      <c r="C83" s="12"/>
      <c r="D83" s="12"/>
      <c r="E83" s="12"/>
      <c r="F83" s="12"/>
      <c r="G83" s="12"/>
      <c r="H83" s="12"/>
    </row>
    <row r="84" spans="2:8" ht="12.75">
      <c r="B84" s="12"/>
      <c r="C84" s="12"/>
      <c r="D84" s="12"/>
      <c r="E84" s="12"/>
      <c r="F84" s="12"/>
      <c r="G84" s="12"/>
      <c r="H84" s="12"/>
    </row>
    <row r="85" spans="2:8" ht="12.75">
      <c r="B85" s="12"/>
      <c r="C85" s="12"/>
      <c r="D85" s="12"/>
      <c r="E85" s="12"/>
      <c r="F85" s="12"/>
      <c r="G85" s="12"/>
      <c r="H85" s="12"/>
    </row>
    <row r="86" spans="2:8" ht="12.75">
      <c r="B86" s="12"/>
      <c r="C86" s="12"/>
      <c r="D86" s="12"/>
      <c r="E86" s="12"/>
      <c r="F86" s="12"/>
      <c r="G86" s="12"/>
      <c r="H86" s="12"/>
    </row>
    <row r="87" spans="2:8" ht="12.75">
      <c r="B87" s="12"/>
      <c r="C87" s="12"/>
      <c r="D87" s="12"/>
      <c r="E87" s="12"/>
      <c r="F87" s="12"/>
      <c r="G87" s="12"/>
      <c r="H87" s="12"/>
    </row>
    <row r="88" spans="2:8" ht="12.75">
      <c r="B88" s="12"/>
      <c r="C88" s="12"/>
      <c r="D88" s="12"/>
      <c r="E88" s="12"/>
      <c r="F88" s="12"/>
      <c r="G88" s="12"/>
      <c r="H88" s="12"/>
    </row>
    <row r="89" spans="2:8" ht="12.75">
      <c r="B89" s="12"/>
      <c r="C89" s="12"/>
      <c r="D89" s="12"/>
      <c r="E89" s="12"/>
      <c r="F89" s="12"/>
      <c r="G89" s="12"/>
      <c r="H89" s="12"/>
    </row>
    <row r="90" spans="2:8" ht="12.75">
      <c r="B90" s="12"/>
      <c r="C90" s="12"/>
      <c r="D90" s="12"/>
      <c r="E90" s="12"/>
      <c r="F90" s="12"/>
      <c r="G90" s="12"/>
      <c r="H90" s="12"/>
    </row>
    <row r="91" spans="2:8" ht="12.75">
      <c r="B91" s="12"/>
      <c r="C91" s="12"/>
      <c r="D91" s="12"/>
      <c r="E91" s="12"/>
      <c r="F91" s="12"/>
      <c r="G91" s="12"/>
      <c r="H91" s="12"/>
    </row>
    <row r="92" spans="2:8" ht="12.75">
      <c r="B92" s="12"/>
      <c r="C92" s="12"/>
      <c r="D92" s="12"/>
      <c r="E92" s="12"/>
      <c r="F92" s="12"/>
      <c r="G92" s="12"/>
      <c r="H92" s="12"/>
    </row>
    <row r="93" spans="2:8" ht="12.75">
      <c r="B93" s="12"/>
      <c r="C93" s="12"/>
      <c r="D93" s="12"/>
      <c r="E93" s="12"/>
      <c r="F93" s="12"/>
      <c r="G93" s="12"/>
      <c r="H93" s="12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  <row r="101" spans="2:8" ht="12.75">
      <c r="B101" s="12"/>
      <c r="C101" s="12"/>
      <c r="D101" s="12"/>
      <c r="E101" s="12"/>
      <c r="F101" s="12"/>
      <c r="G101" s="12"/>
      <c r="H101" s="12"/>
    </row>
    <row r="102" spans="2:8" ht="12.75">
      <c r="B102" s="12"/>
      <c r="C102" s="12"/>
      <c r="D102" s="12"/>
      <c r="E102" s="12"/>
      <c r="F102" s="12"/>
      <c r="G102" s="12"/>
      <c r="H102" s="12"/>
    </row>
    <row r="103" spans="2:8" ht="12.75">
      <c r="B103" s="12"/>
      <c r="C103" s="12"/>
      <c r="D103" s="12"/>
      <c r="E103" s="12"/>
      <c r="F103" s="12"/>
      <c r="G103" s="12"/>
      <c r="H103" s="12"/>
    </row>
    <row r="104" spans="2:8" ht="12.75">
      <c r="B104" s="12"/>
      <c r="C104" s="12"/>
      <c r="D104" s="12"/>
      <c r="E104" s="12"/>
      <c r="F104" s="12"/>
      <c r="G104" s="12"/>
      <c r="H104" s="12"/>
    </row>
    <row r="105" spans="2:8" ht="12.75">
      <c r="B105" s="12"/>
      <c r="C105" s="12"/>
      <c r="D105" s="12"/>
      <c r="E105" s="12"/>
      <c r="F105" s="12"/>
      <c r="G105" s="12"/>
      <c r="H105" s="12"/>
    </row>
    <row r="106" spans="2:8" ht="12.75">
      <c r="B106" s="12"/>
      <c r="C106" s="12"/>
      <c r="D106" s="12"/>
      <c r="E106" s="12"/>
      <c r="F106" s="12"/>
      <c r="G106" s="12"/>
      <c r="H106" s="12"/>
    </row>
    <row r="107" spans="2:8" ht="12.75">
      <c r="B107" s="12"/>
      <c r="C107" s="12"/>
      <c r="D107" s="12"/>
      <c r="E107" s="12"/>
      <c r="F107" s="12"/>
      <c r="G107" s="12"/>
      <c r="H107" s="12"/>
    </row>
    <row r="108" spans="2:8" ht="12.75">
      <c r="B108" s="12"/>
      <c r="C108" s="12"/>
      <c r="D108" s="12"/>
      <c r="E108" s="12"/>
      <c r="F108" s="12"/>
      <c r="G108" s="12"/>
      <c r="H108" s="12"/>
    </row>
    <row r="109" spans="2:8" ht="12.75">
      <c r="B109" s="12"/>
      <c r="C109" s="12"/>
      <c r="D109" s="12"/>
      <c r="E109" s="12"/>
      <c r="F109" s="12"/>
      <c r="G109" s="12"/>
      <c r="H109" s="12"/>
    </row>
    <row r="110" spans="2:8" ht="12.75">
      <c r="B110" s="12"/>
      <c r="C110" s="12"/>
      <c r="D110" s="12"/>
      <c r="E110" s="12"/>
      <c r="F110" s="12"/>
      <c r="G110" s="12"/>
      <c r="H110" s="12"/>
    </row>
    <row r="111" spans="2:8" ht="12.75">
      <c r="B111" s="12"/>
      <c r="C111" s="12"/>
      <c r="D111" s="12"/>
      <c r="E111" s="12"/>
      <c r="F111" s="12"/>
      <c r="G111" s="12"/>
      <c r="H111" s="12"/>
    </row>
    <row r="112" spans="2:8" ht="12.75">
      <c r="B112" s="12"/>
      <c r="C112" s="12"/>
      <c r="D112" s="12"/>
      <c r="E112" s="12"/>
      <c r="F112" s="12"/>
      <c r="G112" s="12"/>
      <c r="H112" s="12"/>
    </row>
    <row r="113" spans="2:8" ht="12.75">
      <c r="B113" s="12"/>
      <c r="C113" s="12"/>
      <c r="D113" s="12"/>
      <c r="E113" s="12"/>
      <c r="F113" s="12"/>
      <c r="G113" s="12"/>
      <c r="H113" s="12"/>
    </row>
    <row r="114" spans="2:8" ht="12.75">
      <c r="B114" s="12"/>
      <c r="C114" s="12"/>
      <c r="D114" s="12"/>
      <c r="E114" s="12"/>
      <c r="F114" s="12"/>
      <c r="G114" s="12"/>
      <c r="H114" s="12"/>
    </row>
    <row r="115" spans="2:8" ht="12.75">
      <c r="B115" s="12"/>
      <c r="C115" s="12"/>
      <c r="D115" s="12"/>
      <c r="E115" s="12"/>
      <c r="F115" s="12"/>
      <c r="G115" s="12"/>
      <c r="H115" s="12"/>
    </row>
    <row r="116" spans="2:8" ht="12.75">
      <c r="B116" s="12"/>
      <c r="C116" s="12"/>
      <c r="D116" s="12"/>
      <c r="E116" s="12"/>
      <c r="F116" s="12"/>
      <c r="G116" s="12"/>
      <c r="H116" s="12"/>
    </row>
    <row r="117" spans="2:8" ht="12.75">
      <c r="B117" s="12"/>
      <c r="C117" s="12"/>
      <c r="D117" s="12"/>
      <c r="E117" s="12"/>
      <c r="F117" s="12"/>
      <c r="G117" s="12"/>
      <c r="H117" s="12"/>
    </row>
    <row r="118" spans="2:8" ht="12.75">
      <c r="B118" s="12"/>
      <c r="C118" s="12"/>
      <c r="D118" s="12"/>
      <c r="E118" s="12"/>
      <c r="F118" s="12"/>
      <c r="G118" s="12"/>
      <c r="H118" s="12"/>
    </row>
    <row r="119" spans="2:8" ht="12.75">
      <c r="B119" s="12"/>
      <c r="C119" s="12"/>
      <c r="D119" s="12"/>
      <c r="E119" s="12"/>
      <c r="F119" s="12"/>
      <c r="G119" s="12"/>
      <c r="H119" s="12"/>
    </row>
    <row r="120" spans="2:8" ht="12.75">
      <c r="B120" s="12"/>
      <c r="C120" s="12"/>
      <c r="D120" s="12"/>
      <c r="E120" s="12"/>
      <c r="F120" s="12"/>
      <c r="G120" s="12"/>
      <c r="H120" s="12"/>
    </row>
    <row r="121" spans="2:8" ht="12.75">
      <c r="B121" s="12"/>
      <c r="C121" s="12"/>
      <c r="D121" s="12"/>
      <c r="E121" s="12"/>
      <c r="F121" s="12"/>
      <c r="G121" s="12"/>
      <c r="H121" s="12"/>
    </row>
    <row r="122" spans="2:8" ht="12.75">
      <c r="B122" s="12"/>
      <c r="C122" s="12"/>
      <c r="D122" s="12"/>
      <c r="E122" s="12"/>
      <c r="F122" s="12"/>
      <c r="G122" s="12"/>
      <c r="H122" s="12"/>
    </row>
    <row r="123" spans="2:8" ht="12.75">
      <c r="B123" s="12"/>
      <c r="C123" s="12"/>
      <c r="D123" s="12"/>
      <c r="E123" s="12"/>
      <c r="F123" s="12"/>
      <c r="G123" s="12"/>
      <c r="H123" s="12"/>
    </row>
    <row r="124" spans="2:8" ht="12.75">
      <c r="B124" s="12"/>
      <c r="C124" s="12"/>
      <c r="D124" s="12"/>
      <c r="E124" s="12"/>
      <c r="F124" s="12"/>
      <c r="G124" s="12"/>
      <c r="H124" s="12"/>
    </row>
    <row r="125" spans="2:8" ht="12.75">
      <c r="B125" s="12"/>
      <c r="C125" s="12"/>
      <c r="D125" s="12"/>
      <c r="E125" s="12"/>
      <c r="F125" s="12"/>
      <c r="G125" s="12"/>
      <c r="H125" s="12"/>
    </row>
    <row r="126" spans="2:8" ht="12.75">
      <c r="B126" s="12"/>
      <c r="C126" s="12"/>
      <c r="D126" s="12"/>
      <c r="E126" s="12"/>
      <c r="F126" s="12"/>
      <c r="G126" s="12"/>
      <c r="H126" s="12"/>
    </row>
    <row r="127" spans="2:8" ht="12.75">
      <c r="B127" s="12"/>
      <c r="C127" s="12"/>
      <c r="D127" s="12"/>
      <c r="E127" s="12"/>
      <c r="F127" s="12"/>
      <c r="G127" s="12"/>
      <c r="H127" s="12"/>
    </row>
    <row r="128" spans="2:8" ht="12.75">
      <c r="B128" s="12"/>
      <c r="C128" s="12"/>
      <c r="D128" s="12"/>
      <c r="E128" s="12"/>
      <c r="F128" s="12"/>
      <c r="G128" s="12"/>
      <c r="H128" s="12"/>
    </row>
    <row r="129" spans="2:8" ht="12.75">
      <c r="B129" s="12"/>
      <c r="C129" s="12"/>
      <c r="D129" s="12"/>
      <c r="E129" s="12"/>
      <c r="F129" s="12"/>
      <c r="G129" s="12"/>
      <c r="H129" s="12"/>
    </row>
    <row r="130" spans="2:8" ht="12.75">
      <c r="B130" s="12"/>
      <c r="C130" s="12"/>
      <c r="D130" s="12"/>
      <c r="E130" s="12"/>
      <c r="F130" s="12"/>
      <c r="G130" s="12"/>
      <c r="H130" s="12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2"/>
      <c r="F133" s="12"/>
      <c r="G133" s="12"/>
      <c r="H133" s="12"/>
    </row>
    <row r="134" spans="2:8" ht="12.75">
      <c r="B134" s="12"/>
      <c r="C134" s="12"/>
      <c r="D134" s="12"/>
      <c r="E134" s="12"/>
      <c r="F134" s="12"/>
      <c r="G134" s="12"/>
      <c r="H134" s="12"/>
    </row>
    <row r="135" spans="2:8" ht="12.75">
      <c r="B135" s="12"/>
      <c r="C135" s="12"/>
      <c r="D135" s="12"/>
      <c r="E135" s="12"/>
      <c r="F135" s="12"/>
      <c r="G135" s="12"/>
      <c r="H135" s="12"/>
    </row>
    <row r="136" spans="2:8" ht="12.75">
      <c r="B136" s="12"/>
      <c r="C136" s="12"/>
      <c r="D136" s="12"/>
      <c r="E136" s="12"/>
      <c r="F136" s="12"/>
      <c r="G136" s="12"/>
      <c r="H136" s="12"/>
    </row>
    <row r="137" spans="2:8" ht="12.75">
      <c r="B137" s="12"/>
      <c r="C137" s="12"/>
      <c r="D137" s="12"/>
      <c r="E137" s="12"/>
      <c r="F137" s="12"/>
      <c r="G137" s="12"/>
      <c r="H137" s="12"/>
    </row>
    <row r="138" spans="2:8" ht="12.75">
      <c r="B138" s="12"/>
      <c r="C138" s="12"/>
      <c r="D138" s="12"/>
      <c r="E138" s="12"/>
      <c r="F138" s="12"/>
      <c r="G138" s="12"/>
      <c r="H138" s="12"/>
    </row>
    <row r="139" spans="2:8" ht="12.75">
      <c r="B139" s="12"/>
      <c r="C139" s="12"/>
      <c r="D139" s="12"/>
      <c r="E139" s="12"/>
      <c r="F139" s="12"/>
      <c r="G139" s="12"/>
      <c r="H139" s="12"/>
    </row>
  </sheetData>
  <mergeCells count="1">
    <mergeCell ref="D6:E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14.28125" style="0" customWidth="1"/>
    <col min="3" max="4" width="14.00390625" style="0" customWidth="1"/>
    <col min="5" max="5" width="14.421875" style="0" customWidth="1"/>
  </cols>
  <sheetData>
    <row r="1" ht="12.75">
      <c r="A1" s="1" t="s">
        <v>148</v>
      </c>
    </row>
    <row r="3" spans="1:15" ht="15.75">
      <c r="A3" s="52" t="s">
        <v>146</v>
      </c>
      <c r="N3" s="9"/>
      <c r="O3" s="9"/>
    </row>
    <row r="4" spans="1:15" ht="15.75">
      <c r="A4" s="52"/>
      <c r="B4" s="61" t="s">
        <v>105</v>
      </c>
      <c r="C4" s="62">
        <v>8000000</v>
      </c>
      <c r="D4" s="61" t="s">
        <v>106</v>
      </c>
      <c r="E4" s="63">
        <v>0.04</v>
      </c>
      <c r="N4" s="9"/>
      <c r="O4" s="9"/>
    </row>
    <row r="5" spans="2:15" ht="12.75">
      <c r="B5" s="61" t="s">
        <v>107</v>
      </c>
      <c r="C5" s="62">
        <v>2000000</v>
      </c>
      <c r="D5" s="61" t="s">
        <v>108</v>
      </c>
      <c r="E5" s="63">
        <v>0.07</v>
      </c>
      <c r="N5" s="9"/>
      <c r="O5" s="9"/>
    </row>
    <row r="6" spans="2:15" ht="12.75">
      <c r="B6" s="61" t="s">
        <v>109</v>
      </c>
      <c r="C6" s="62">
        <v>3000000</v>
      </c>
      <c r="D6" s="61" t="s">
        <v>110</v>
      </c>
      <c r="E6" s="63">
        <v>0.2</v>
      </c>
      <c r="N6" s="9"/>
      <c r="O6" s="9"/>
    </row>
    <row r="7" spans="2:15" ht="12.75">
      <c r="B7" s="61" t="s">
        <v>111</v>
      </c>
      <c r="C7" s="62">
        <v>240000</v>
      </c>
      <c r="D7" s="61" t="s">
        <v>112</v>
      </c>
      <c r="E7" s="62">
        <v>100000</v>
      </c>
      <c r="F7" s="62"/>
      <c r="N7" s="9"/>
      <c r="O7" s="9"/>
    </row>
    <row r="8" spans="2:15" ht="12.75">
      <c r="B8" s="61" t="s">
        <v>113</v>
      </c>
      <c r="C8" s="62">
        <v>3000</v>
      </c>
      <c r="D8" s="61" t="s">
        <v>114</v>
      </c>
      <c r="E8" s="62">
        <v>1200000</v>
      </c>
      <c r="F8" s="62"/>
      <c r="H8" s="9"/>
      <c r="I8" s="9"/>
      <c r="J8" s="9"/>
      <c r="K8" s="9"/>
      <c r="N8" s="9"/>
      <c r="O8" s="9"/>
    </row>
    <row r="9" spans="2:15" ht="12.75">
      <c r="B9" s="61" t="s">
        <v>115</v>
      </c>
      <c r="C9" s="62">
        <v>4000</v>
      </c>
      <c r="D9" s="61" t="s">
        <v>116</v>
      </c>
      <c r="E9" s="62">
        <v>800000</v>
      </c>
      <c r="H9" s="9"/>
      <c r="I9" s="9"/>
      <c r="J9" s="9"/>
      <c r="K9" s="9"/>
      <c r="N9" s="9"/>
      <c r="O9" s="9"/>
    </row>
    <row r="10" spans="2:15" ht="12.75">
      <c r="B10" s="61" t="s">
        <v>117</v>
      </c>
      <c r="C10" s="62">
        <v>3500</v>
      </c>
      <c r="D10" s="61" t="s">
        <v>118</v>
      </c>
      <c r="E10" s="62">
        <v>700000</v>
      </c>
      <c r="I10" s="9"/>
      <c r="J10" s="9"/>
      <c r="K10" s="9"/>
      <c r="N10" s="9"/>
      <c r="O10" s="9"/>
    </row>
    <row r="11" spans="2:15" ht="12.75">
      <c r="B11" s="61" t="s">
        <v>119</v>
      </c>
      <c r="C11" s="62">
        <v>1700</v>
      </c>
      <c r="D11" s="61" t="s">
        <v>74</v>
      </c>
      <c r="E11" s="63">
        <v>0.28</v>
      </c>
      <c r="I11" s="9"/>
      <c r="J11" s="9"/>
      <c r="K11" s="9"/>
      <c r="N11" s="9"/>
      <c r="O11" s="9"/>
    </row>
    <row r="12" spans="2:15" ht="12.75">
      <c r="B12" s="61" t="s">
        <v>120</v>
      </c>
      <c r="C12" s="62">
        <v>2800000</v>
      </c>
      <c r="D12" s="61"/>
      <c r="E12" s="61"/>
      <c r="I12" s="9"/>
      <c r="J12" s="9"/>
      <c r="K12" s="9"/>
      <c r="N12" s="9"/>
      <c r="O12" s="9"/>
    </row>
    <row r="13" spans="4:15" ht="12.75">
      <c r="D13" s="61"/>
      <c r="E13" s="61"/>
      <c r="I13" s="9"/>
      <c r="J13" s="9"/>
      <c r="K13" s="9"/>
      <c r="N13" s="9"/>
      <c r="O13" s="9"/>
    </row>
    <row r="14" spans="9:15" ht="12.75">
      <c r="I14" s="9"/>
      <c r="J14" s="9"/>
      <c r="K14" s="9"/>
      <c r="N14" s="9"/>
      <c r="O14" s="9"/>
    </row>
    <row r="15" spans="9:15" ht="12.75">
      <c r="I15" s="9"/>
      <c r="J15" s="9"/>
      <c r="K15" s="9"/>
      <c r="N15" s="9"/>
      <c r="O15" s="9"/>
    </row>
    <row r="16" spans="9:15" ht="12.75">
      <c r="I16" s="9"/>
      <c r="J16" s="9"/>
      <c r="K16" s="9"/>
      <c r="N16" s="9"/>
      <c r="O16" s="9"/>
    </row>
    <row r="17" spans="2:15" ht="12.75">
      <c r="B17" s="2" t="s">
        <v>121</v>
      </c>
      <c r="C17" s="2"/>
      <c r="D17" s="2"/>
      <c r="E17" s="2"/>
      <c r="F17" s="2"/>
      <c r="G17" s="2"/>
      <c r="H17" s="9"/>
      <c r="I17" s="9"/>
      <c r="J17" s="9"/>
      <c r="K17" s="9"/>
      <c r="N17" s="9"/>
      <c r="O17" s="9"/>
    </row>
    <row r="18" spans="2:15" ht="12.75">
      <c r="B18" s="2">
        <v>0</v>
      </c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9"/>
      <c r="I18" s="9"/>
      <c r="J18" s="9"/>
      <c r="K18" s="9"/>
      <c r="N18" s="9"/>
      <c r="O18" s="9"/>
    </row>
    <row r="19" spans="2:15" ht="12.75">
      <c r="B19" s="9"/>
      <c r="C19" s="9"/>
      <c r="D19" s="9"/>
      <c r="E19" s="9"/>
      <c r="F19" s="9"/>
      <c r="G19" s="9"/>
      <c r="H19" s="9"/>
      <c r="I19" s="9"/>
      <c r="J19" s="9"/>
      <c r="K19" s="9"/>
      <c r="N19" s="9"/>
      <c r="O19" s="9"/>
    </row>
    <row r="20" spans="1:15" ht="12.75">
      <c r="A20" s="1" t="s">
        <v>122</v>
      </c>
      <c r="B20" s="9"/>
      <c r="C20" s="9"/>
      <c r="D20" s="9"/>
      <c r="E20" s="9"/>
      <c r="F20" s="9"/>
      <c r="G20" s="9"/>
      <c r="H20" s="9"/>
      <c r="I20" s="9"/>
      <c r="J20" s="9"/>
      <c r="K20" s="9"/>
      <c r="N20" s="9"/>
      <c r="O20" s="9"/>
    </row>
    <row r="21" spans="1:15" ht="12.75">
      <c r="A21" t="s">
        <v>123</v>
      </c>
      <c r="B21" s="9"/>
      <c r="C21" s="9">
        <f>$C$4</f>
        <v>8000000</v>
      </c>
      <c r="D21" s="9">
        <f>C21-C22</f>
        <v>6400000</v>
      </c>
      <c r="E21" s="9">
        <f>D21-D22</f>
        <v>5120000</v>
      </c>
      <c r="F21" s="9">
        <f>E21-E22</f>
        <v>4096000</v>
      </c>
      <c r="G21" s="9">
        <f>F21-F22</f>
        <v>3276800</v>
      </c>
      <c r="H21" s="9"/>
      <c r="I21" s="9"/>
      <c r="J21" s="9"/>
      <c r="K21" s="9"/>
      <c r="N21" s="9"/>
      <c r="O21" s="9"/>
    </row>
    <row r="22" spans="1:15" ht="12.75">
      <c r="A22" t="s">
        <v>124</v>
      </c>
      <c r="B22" s="9"/>
      <c r="C22" s="9">
        <f>$E$6*C21</f>
        <v>1600000</v>
      </c>
      <c r="D22" s="9">
        <f>$E$6*D21</f>
        <v>1280000</v>
      </c>
      <c r="E22" s="9">
        <f>$E$6*E21</f>
        <v>1024000</v>
      </c>
      <c r="F22" s="9">
        <f>$E$6*F21</f>
        <v>819200</v>
      </c>
      <c r="G22" s="9">
        <f>$E$6*G21</f>
        <v>655360</v>
      </c>
      <c r="H22" s="9"/>
      <c r="I22" s="9"/>
      <c r="J22" s="9"/>
      <c r="K22" s="9"/>
      <c r="N22" s="9"/>
      <c r="O22" s="9"/>
    </row>
    <row r="23" spans="1:15" ht="12.75">
      <c r="A23" t="s">
        <v>125</v>
      </c>
      <c r="B23" s="9"/>
      <c r="C23" s="9"/>
      <c r="D23" s="9"/>
      <c r="E23" s="9"/>
      <c r="F23" s="9"/>
      <c r="G23" s="9">
        <f>$C$6-(G21-G22)</f>
        <v>378560</v>
      </c>
      <c r="H23" s="9"/>
      <c r="I23" s="9"/>
      <c r="J23" s="9"/>
      <c r="K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N24" s="9"/>
      <c r="O24" s="9"/>
    </row>
    <row r="25" spans="1:15" ht="12.75">
      <c r="A25" s="1" t="s">
        <v>126</v>
      </c>
      <c r="B25" s="9"/>
      <c r="C25" s="9">
        <f>$C$5</f>
        <v>2000000</v>
      </c>
      <c r="D25" s="9">
        <f>C25-C27</f>
        <v>1600000</v>
      </c>
      <c r="E25" s="9">
        <f>D25-D27</f>
        <v>1200000</v>
      </c>
      <c r="F25" s="9">
        <f>E25-E27</f>
        <v>800000</v>
      </c>
      <c r="G25" s="9">
        <f>F25-F27</f>
        <v>400000</v>
      </c>
      <c r="H25" s="9"/>
      <c r="I25" s="9"/>
      <c r="J25" s="9"/>
      <c r="K25" s="9"/>
      <c r="N25" s="9"/>
      <c r="O25" s="9"/>
    </row>
    <row r="26" spans="1:15" ht="12.75">
      <c r="A26" t="s">
        <v>127</v>
      </c>
      <c r="B26" s="9"/>
      <c r="C26" s="9">
        <f>$E$5*C25</f>
        <v>140000</v>
      </c>
      <c r="D26" s="9">
        <f>$E$5*D25</f>
        <v>112000.00000000001</v>
      </c>
      <c r="E26" s="9">
        <f>$E$5*E25</f>
        <v>84000.00000000001</v>
      </c>
      <c r="F26" s="9">
        <f>$E$5*F25</f>
        <v>56000.00000000001</v>
      </c>
      <c r="G26" s="9">
        <f>$E$5*G25</f>
        <v>28000.000000000004</v>
      </c>
      <c r="H26" s="9"/>
      <c r="I26" s="9"/>
      <c r="J26" s="9"/>
      <c r="K26" s="9"/>
      <c r="N26" s="9"/>
      <c r="O26" s="9"/>
    </row>
    <row r="27" spans="1:15" ht="12.75">
      <c r="A27" t="s">
        <v>128</v>
      </c>
      <c r="B27" s="9"/>
      <c r="C27" s="9">
        <f>$C$5/5</f>
        <v>400000</v>
      </c>
      <c r="D27" s="9">
        <f>$C$5/5</f>
        <v>400000</v>
      </c>
      <c r="E27" s="9">
        <f>$C$5/5</f>
        <v>400000</v>
      </c>
      <c r="F27" s="9">
        <f>$C$5/5</f>
        <v>400000</v>
      </c>
      <c r="G27" s="9">
        <f>$C$5/5</f>
        <v>400000</v>
      </c>
      <c r="H27" s="9"/>
      <c r="I27" s="9"/>
      <c r="J27" s="9"/>
      <c r="K27" s="9"/>
      <c r="N27" s="9"/>
      <c r="O27" s="9"/>
    </row>
    <row r="28" spans="2:15" ht="12.75">
      <c r="B28" s="9"/>
      <c r="C28" s="9"/>
      <c r="D28" s="9"/>
      <c r="E28" s="9"/>
      <c r="F28" s="9"/>
      <c r="G28" s="9"/>
      <c r="H28" s="9"/>
      <c r="I28" s="9"/>
      <c r="J28" s="9"/>
      <c r="K28" s="9"/>
      <c r="N28" s="9"/>
      <c r="O28" s="9"/>
    </row>
    <row r="29" spans="1:15" ht="12.75">
      <c r="A29" s="1" t="s">
        <v>129</v>
      </c>
      <c r="B29" s="9"/>
      <c r="C29" s="9">
        <f>$E$7+$E$8+$E$9-$E$10</f>
        <v>1400000</v>
      </c>
      <c r="D29" s="9">
        <f>C29*(1+$E$4)</f>
        <v>1456000</v>
      </c>
      <c r="E29" s="9">
        <f>D29*(1+$E$4)</f>
        <v>1514240</v>
      </c>
      <c r="F29" s="9">
        <f>E29*(1+$E$4)</f>
        <v>1574809.6</v>
      </c>
      <c r="G29" s="9">
        <f>F29*(1+$E$4)</f>
        <v>1637801.9840000002</v>
      </c>
      <c r="H29" s="9"/>
      <c r="I29" s="9"/>
      <c r="J29" s="9"/>
      <c r="K29" s="9"/>
      <c r="N29" s="9"/>
      <c r="O29" s="9"/>
    </row>
    <row r="30" spans="2:15" ht="12.75">
      <c r="B30" s="9"/>
      <c r="C30" s="9"/>
      <c r="D30" s="9"/>
      <c r="E30" s="9"/>
      <c r="F30" s="9"/>
      <c r="G30" s="9"/>
      <c r="H30" s="9"/>
      <c r="I30" s="9"/>
      <c r="J30" s="9"/>
      <c r="K30" s="9"/>
      <c r="N30" s="9"/>
      <c r="O30" s="9"/>
    </row>
    <row r="31" spans="1:15" ht="12.75">
      <c r="A31" s="1" t="s">
        <v>130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N31" s="9"/>
      <c r="O31" s="9"/>
    </row>
    <row r="32" spans="1:15" ht="12.75">
      <c r="A32" t="s">
        <v>131</v>
      </c>
      <c r="B32" s="9"/>
      <c r="C32" s="53">
        <f>$C$8</f>
        <v>3000</v>
      </c>
      <c r="D32" s="53">
        <f>$C$9</f>
        <v>4000</v>
      </c>
      <c r="E32" s="53">
        <f>$C$9</f>
        <v>4000</v>
      </c>
      <c r="F32" s="53">
        <f>$C$9</f>
        <v>4000</v>
      </c>
      <c r="G32" s="53">
        <f>$C$9</f>
        <v>4000</v>
      </c>
      <c r="H32" s="53"/>
      <c r="I32" s="9"/>
      <c r="J32" s="9"/>
      <c r="K32" s="9"/>
      <c r="N32" s="9"/>
      <c r="O32" s="9"/>
    </row>
    <row r="33" spans="1:15" ht="12.75">
      <c r="A33" t="s">
        <v>132</v>
      </c>
      <c r="B33" s="9"/>
      <c r="C33" s="9">
        <f>C32*$C$10</f>
        <v>10500000</v>
      </c>
      <c r="D33" s="9">
        <f>D32*$C$10*(1+$E$4)</f>
        <v>14560000</v>
      </c>
      <c r="E33" s="9">
        <f aca="true" t="shared" si="0" ref="E33:G35">D33*(1+$E$4)</f>
        <v>15142400</v>
      </c>
      <c r="F33" s="9">
        <f t="shared" si="0"/>
        <v>15748096</v>
      </c>
      <c r="G33" s="9">
        <f t="shared" si="0"/>
        <v>16378019.84</v>
      </c>
      <c r="H33" s="9"/>
      <c r="I33" s="9"/>
      <c r="J33" s="9"/>
      <c r="K33" s="9"/>
      <c r="N33" s="9"/>
      <c r="O33" s="9"/>
    </row>
    <row r="34" spans="1:15" ht="12.75">
      <c r="A34" t="s">
        <v>133</v>
      </c>
      <c r="B34" s="9"/>
      <c r="C34" s="9">
        <f>C32*$C$11</f>
        <v>5100000</v>
      </c>
      <c r="D34" s="9">
        <f>D32*$C$11*(1+$E$4)</f>
        <v>7072000</v>
      </c>
      <c r="E34" s="9">
        <f t="shared" si="0"/>
        <v>7354880</v>
      </c>
      <c r="F34" s="9">
        <f t="shared" si="0"/>
        <v>7649075.2</v>
      </c>
      <c r="G34" s="9">
        <f t="shared" si="0"/>
        <v>7955038.208000001</v>
      </c>
      <c r="N34" s="9"/>
      <c r="O34" s="9"/>
    </row>
    <row r="35" spans="1:29" ht="12.75">
      <c r="A35" t="s">
        <v>134</v>
      </c>
      <c r="B35" s="9"/>
      <c r="C35" s="9">
        <f>$C$12</f>
        <v>2800000</v>
      </c>
      <c r="D35" s="9">
        <f>C35*(1+$E$4)</f>
        <v>2912000</v>
      </c>
      <c r="E35" s="9">
        <f t="shared" si="0"/>
        <v>3028480</v>
      </c>
      <c r="F35" s="9">
        <f t="shared" si="0"/>
        <v>3149619.2</v>
      </c>
      <c r="G35" s="9">
        <f t="shared" si="0"/>
        <v>3275603.9680000003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>
      <c r="A36" t="s">
        <v>122</v>
      </c>
      <c r="B36" s="9"/>
      <c r="C36" s="9">
        <f>C22</f>
        <v>1600000</v>
      </c>
      <c r="D36" s="9">
        <f>D22</f>
        <v>1280000</v>
      </c>
      <c r="E36" s="9">
        <f>E22</f>
        <v>1024000</v>
      </c>
      <c r="F36" s="9">
        <f>F22</f>
        <v>819200</v>
      </c>
      <c r="G36" s="9">
        <f>G22</f>
        <v>655360</v>
      </c>
      <c r="H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64" t="s">
        <v>127</v>
      </c>
      <c r="B37" s="37"/>
      <c r="C37" s="37">
        <f>C26</f>
        <v>140000</v>
      </c>
      <c r="D37" s="37">
        <f>D26</f>
        <v>112000.00000000001</v>
      </c>
      <c r="E37" s="37">
        <f>E26</f>
        <v>84000.00000000001</v>
      </c>
      <c r="F37" s="37">
        <f>F26</f>
        <v>56000.00000000001</v>
      </c>
      <c r="G37" s="37">
        <f>G26</f>
        <v>28000.000000000004</v>
      </c>
      <c r="H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2.75">
      <c r="A38" t="s">
        <v>135</v>
      </c>
      <c r="B38" s="9"/>
      <c r="C38" s="9">
        <f>C33-SUM(C34:C37)</f>
        <v>860000</v>
      </c>
      <c r="D38" s="9">
        <f>D33-SUM(D34:D37)</f>
        <v>3184000</v>
      </c>
      <c r="E38" s="9">
        <f>E33-SUM(E34:E37)</f>
        <v>3651040</v>
      </c>
      <c r="F38" s="9">
        <f>F33-SUM(F34:F37)</f>
        <v>4074201.5999999996</v>
      </c>
      <c r="G38" s="9">
        <f>G33-SUM(G34:G37)</f>
        <v>4464017.663999999</v>
      </c>
      <c r="H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2:29" ht="12.75">
      <c r="B39" s="9"/>
      <c r="C39" s="9"/>
      <c r="D39" s="9"/>
      <c r="E39" s="9"/>
      <c r="F39" s="9"/>
      <c r="G39" s="9"/>
      <c r="H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2.75">
      <c r="A40" s="1" t="s">
        <v>147</v>
      </c>
      <c r="B40" s="16">
        <v>0</v>
      </c>
      <c r="C40" s="16">
        <v>1</v>
      </c>
      <c r="D40" s="16">
        <v>2</v>
      </c>
      <c r="E40" s="16">
        <v>3</v>
      </c>
      <c r="F40" s="16">
        <v>4</v>
      </c>
      <c r="G40" s="16">
        <v>5</v>
      </c>
      <c r="H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t="s">
        <v>16</v>
      </c>
      <c r="B41" s="9">
        <f>-$C$4</f>
        <v>-8000000</v>
      </c>
      <c r="G41" s="9">
        <f>C6</f>
        <v>3000000</v>
      </c>
      <c r="H41" s="1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>
      <c r="A42" t="s">
        <v>136</v>
      </c>
      <c r="B42" s="9">
        <f>$C$5</f>
        <v>2000000</v>
      </c>
      <c r="H42" s="1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t="s">
        <v>137</v>
      </c>
      <c r="B43" s="9"/>
      <c r="C43" s="9">
        <f>C33</f>
        <v>10500000</v>
      </c>
      <c r="D43" s="9">
        <f>D33</f>
        <v>14560000</v>
      </c>
      <c r="E43" s="9">
        <f>E33</f>
        <v>15142400</v>
      </c>
      <c r="F43" s="9">
        <f>F33</f>
        <v>15748096</v>
      </c>
      <c r="G43" s="9">
        <f>G33</f>
        <v>16378019.84</v>
      </c>
      <c r="H43" s="1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t="s">
        <v>138</v>
      </c>
      <c r="B44" s="9"/>
      <c r="C44" s="9">
        <f>-(C34+C35)</f>
        <v>-7900000</v>
      </c>
      <c r="D44" s="9">
        <f>-(D34+D35)</f>
        <v>-9984000</v>
      </c>
      <c r="E44" s="9">
        <f>-(E34+E35)</f>
        <v>-10383360</v>
      </c>
      <c r="F44" s="9">
        <f>-(F34+F35)</f>
        <v>-10798694.4</v>
      </c>
      <c r="G44" s="9">
        <f>-(G34+G35)</f>
        <v>-11230642.176</v>
      </c>
      <c r="H44" s="1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t="s">
        <v>127</v>
      </c>
      <c r="B45" s="9"/>
      <c r="C45" s="9">
        <f aca="true" t="shared" si="1" ref="C45:G46">-C26</f>
        <v>-140000</v>
      </c>
      <c r="D45" s="9">
        <f t="shared" si="1"/>
        <v>-112000.00000000001</v>
      </c>
      <c r="E45" s="9">
        <f t="shared" si="1"/>
        <v>-84000.00000000001</v>
      </c>
      <c r="F45" s="9">
        <f t="shared" si="1"/>
        <v>-56000.00000000001</v>
      </c>
      <c r="G45" s="9">
        <f t="shared" si="1"/>
        <v>-28000.000000000004</v>
      </c>
      <c r="H45" s="12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t="s">
        <v>128</v>
      </c>
      <c r="B46" s="9"/>
      <c r="C46" s="9">
        <f t="shared" si="1"/>
        <v>-400000</v>
      </c>
      <c r="D46" s="9">
        <f t="shared" si="1"/>
        <v>-400000</v>
      </c>
      <c r="E46" s="9">
        <f t="shared" si="1"/>
        <v>-400000</v>
      </c>
      <c r="F46" s="9">
        <f t="shared" si="1"/>
        <v>-400000</v>
      </c>
      <c r="G46" s="9">
        <f t="shared" si="1"/>
        <v>-400000</v>
      </c>
      <c r="H46" s="1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t="s">
        <v>139</v>
      </c>
      <c r="B47" s="9"/>
      <c r="C47" s="9">
        <f>-C38*$E$11</f>
        <v>-240800.00000000003</v>
      </c>
      <c r="D47" s="9">
        <f>-D38*$E$11</f>
        <v>-891520.0000000001</v>
      </c>
      <c r="E47" s="9">
        <f>-E38*$E$11</f>
        <v>-1022291.2000000001</v>
      </c>
      <c r="F47" s="9">
        <f>-F38*$E$11</f>
        <v>-1140776.448</v>
      </c>
      <c r="G47" s="9">
        <f>-G38*$E$11</f>
        <v>-1249924.9459199999</v>
      </c>
      <c r="H47" s="1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41" t="s">
        <v>140</v>
      </c>
      <c r="B48" s="65"/>
      <c r="C48" s="65"/>
      <c r="D48" s="65"/>
      <c r="E48" s="65"/>
      <c r="F48" s="65"/>
      <c r="G48" s="65">
        <f>-G23*$E$11</f>
        <v>-105996.8</v>
      </c>
      <c r="H48" s="12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t="s">
        <v>141</v>
      </c>
      <c r="C49" s="9">
        <f>-C29</f>
        <v>-1400000</v>
      </c>
      <c r="D49" s="9">
        <f>-(D29-C29)</f>
        <v>-56000</v>
      </c>
      <c r="E49" s="9">
        <f>-(E29-D29)</f>
        <v>-58240</v>
      </c>
      <c r="F49" s="9">
        <f>-(F29-E29)</f>
        <v>-60569.60000000009</v>
      </c>
      <c r="G49" s="9">
        <f>-SUM(C49:F49)</f>
        <v>1574809.6</v>
      </c>
      <c r="H49" s="12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t="s">
        <v>142</v>
      </c>
      <c r="C50" s="9">
        <f>-C7</f>
        <v>-240000</v>
      </c>
      <c r="D50" s="9">
        <f>C50*(1+$E$4)</f>
        <v>-249600</v>
      </c>
      <c r="E50" s="9">
        <f>D50*(1+$E$4)</f>
        <v>-259584</v>
      </c>
      <c r="F50" s="9">
        <f>E50*(1+$E$4)</f>
        <v>-269967.36</v>
      </c>
      <c r="G50" s="9">
        <f>F50*(1+$E$4)</f>
        <v>-280766.0544</v>
      </c>
      <c r="H50" s="12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8:29" ht="12.75">
      <c r="H51" s="12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1" t="s">
        <v>143</v>
      </c>
      <c r="B52" s="51">
        <f aca="true" t="shared" si="2" ref="B52:G52">SUM(B41:B51)</f>
        <v>-6000000</v>
      </c>
      <c r="C52" s="51">
        <f t="shared" si="2"/>
        <v>179200</v>
      </c>
      <c r="D52" s="51">
        <f t="shared" si="2"/>
        <v>2866880</v>
      </c>
      <c r="E52" s="51">
        <f t="shared" si="2"/>
        <v>2934924.8</v>
      </c>
      <c r="F52" s="51">
        <f t="shared" si="2"/>
        <v>3022088.192</v>
      </c>
      <c r="G52" s="51">
        <f t="shared" si="2"/>
        <v>7657499.46368</v>
      </c>
      <c r="H52" s="1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2:29" ht="12.75">
      <c r="B53" s="9"/>
      <c r="C53" s="9"/>
      <c r="D53" s="9"/>
      <c r="E53" s="9"/>
      <c r="F53" s="9"/>
      <c r="G53" s="9"/>
      <c r="H53" s="1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t="s">
        <v>7</v>
      </c>
      <c r="B54" s="19">
        <v>0.12</v>
      </c>
      <c r="C54" s="9"/>
      <c r="D54" s="9"/>
      <c r="E54" s="9"/>
      <c r="F54" s="9"/>
      <c r="G54" s="9"/>
      <c r="H54" s="1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t="s">
        <v>144</v>
      </c>
      <c r="B55" s="66">
        <f>B52+NPV(B54,C52:G52)</f>
        <v>4800143.209023766</v>
      </c>
      <c r="C55" s="9"/>
      <c r="D55" s="9"/>
      <c r="E55" s="9"/>
      <c r="F55" s="9"/>
      <c r="G55" s="9"/>
      <c r="H55" s="1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t="s">
        <v>145</v>
      </c>
      <c r="B56" s="57">
        <f>IRR(B52:G52)</f>
        <v>0.31768837576769793</v>
      </c>
      <c r="C56" s="9"/>
      <c r="D56" s="9"/>
      <c r="E56" s="9"/>
      <c r="F56" s="9"/>
      <c r="G56" s="9"/>
      <c r="H56" s="1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2:29" ht="12.75">
      <c r="B57" s="9"/>
      <c r="C57" s="9"/>
      <c r="D57" s="9"/>
      <c r="E57" s="9"/>
      <c r="F57" s="9"/>
      <c r="G57" s="9"/>
      <c r="H57" s="1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12" width="7.7109375" style="0" customWidth="1"/>
  </cols>
  <sheetData>
    <row r="1" ht="12.75">
      <c r="A1" s="1" t="s">
        <v>11</v>
      </c>
    </row>
    <row r="3" spans="1:10" ht="12.75">
      <c r="A3" t="s">
        <v>5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</row>
    <row r="4" spans="1:10" ht="12.75">
      <c r="A4" t="s">
        <v>6</v>
      </c>
      <c r="B4" s="8">
        <v>-45</v>
      </c>
      <c r="C4" s="8">
        <v>8</v>
      </c>
      <c r="D4" s="8">
        <v>8</v>
      </c>
      <c r="E4" s="8">
        <v>10</v>
      </c>
      <c r="F4" s="8">
        <v>10</v>
      </c>
      <c r="G4" s="8">
        <v>10</v>
      </c>
      <c r="H4" s="8">
        <v>10</v>
      </c>
      <c r="I4" s="8">
        <v>9</v>
      </c>
      <c r="J4" s="8">
        <v>9</v>
      </c>
    </row>
    <row r="5" spans="1:10" ht="12.75">
      <c r="A5" t="s">
        <v>7</v>
      </c>
      <c r="B5" s="5"/>
      <c r="C5" s="5">
        <v>0.14</v>
      </c>
      <c r="D5" s="5">
        <v>0.14</v>
      </c>
      <c r="E5" s="5">
        <v>0.14</v>
      </c>
      <c r="F5" s="5">
        <v>0.16</v>
      </c>
      <c r="G5" s="5">
        <v>0.16</v>
      </c>
      <c r="H5" s="5">
        <v>0.16</v>
      </c>
      <c r="I5" s="5">
        <v>0.18</v>
      </c>
      <c r="J5" s="5">
        <v>0.18</v>
      </c>
    </row>
    <row r="6" spans="2:10" ht="12.75">
      <c r="B6" s="9"/>
      <c r="C6" s="9"/>
      <c r="D6" s="9"/>
      <c r="E6" s="9"/>
      <c r="F6" s="9"/>
      <c r="G6" s="9"/>
      <c r="H6" s="9"/>
      <c r="I6" s="10"/>
      <c r="J6" s="9"/>
    </row>
    <row r="7" spans="1:10" ht="12.75">
      <c r="A7" t="s">
        <v>8</v>
      </c>
      <c r="B7" s="11">
        <v>1</v>
      </c>
      <c r="C7" s="11">
        <f>B7*1/(1+C5)</f>
        <v>0.8771929824561403</v>
      </c>
      <c r="D7" s="11">
        <f aca="true" t="shared" si="0" ref="D7:J7">C7*1/(1+D5)</f>
        <v>0.7694675284702984</v>
      </c>
      <c r="E7" s="11">
        <f t="shared" si="0"/>
        <v>0.6749715162020161</v>
      </c>
      <c r="F7" s="11">
        <f t="shared" si="0"/>
        <v>0.581871996725876</v>
      </c>
      <c r="G7" s="11">
        <f t="shared" si="0"/>
        <v>0.5016137902809276</v>
      </c>
      <c r="H7" s="11">
        <f t="shared" si="0"/>
        <v>0.4324256812766617</v>
      </c>
      <c r="I7" s="11">
        <f t="shared" si="0"/>
        <v>0.3664624417598828</v>
      </c>
      <c r="J7" s="11">
        <f t="shared" si="0"/>
        <v>0.3105613913219346</v>
      </c>
    </row>
    <row r="8" spans="2:10" ht="12.75"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t="s">
        <v>9</v>
      </c>
      <c r="B9" s="8">
        <f>B4*B7</f>
        <v>-45</v>
      </c>
      <c r="C9" s="8">
        <f aca="true" t="shared" si="1" ref="C9:J9">C4*C7</f>
        <v>7.017543859649122</v>
      </c>
      <c r="D9" s="8">
        <f t="shared" si="1"/>
        <v>6.155740227762387</v>
      </c>
      <c r="E9" s="8">
        <f t="shared" si="1"/>
        <v>6.749715162020161</v>
      </c>
      <c r="F9" s="8">
        <f t="shared" si="1"/>
        <v>5.81871996725876</v>
      </c>
      <c r="G9" s="8">
        <f t="shared" si="1"/>
        <v>5.016137902809276</v>
      </c>
      <c r="H9" s="8">
        <f t="shared" si="1"/>
        <v>4.324256812766617</v>
      </c>
      <c r="I9" s="8">
        <f t="shared" si="1"/>
        <v>3.298161975838945</v>
      </c>
      <c r="J9" s="8">
        <f t="shared" si="1"/>
        <v>2.7950525218974116</v>
      </c>
    </row>
    <row r="10" spans="2:10" ht="12.75">
      <c r="B10" s="12"/>
      <c r="C10" s="12"/>
      <c r="D10" s="12"/>
      <c r="E10" s="12"/>
      <c r="F10" s="12"/>
      <c r="G10" s="12"/>
      <c r="H10" s="12"/>
      <c r="I10" s="12"/>
      <c r="J10" s="12"/>
    </row>
    <row r="11" spans="2:10" ht="12.75">
      <c r="B11" s="13" t="s">
        <v>10</v>
      </c>
      <c r="C11" s="14">
        <f>SUM(B9:J9)</f>
        <v>-3.8246715699973226</v>
      </c>
      <c r="D11" s="12"/>
      <c r="E11" s="12"/>
      <c r="F11" s="12"/>
      <c r="G11" s="12"/>
      <c r="H11" s="12"/>
      <c r="I11" s="12"/>
      <c r="J11" s="12"/>
    </row>
    <row r="12" spans="2:10" ht="12.75">
      <c r="B12" s="9"/>
      <c r="C12" s="9"/>
      <c r="D12" s="9"/>
      <c r="E12" s="9"/>
      <c r="F12" s="9"/>
      <c r="G12" s="9"/>
      <c r="H12" s="9"/>
      <c r="I12" s="9"/>
      <c r="J12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9.140625" style="0" customWidth="1"/>
    <col min="3" max="3" width="10.00390625" style="0" customWidth="1"/>
  </cols>
  <sheetData>
    <row r="1" ht="12.75">
      <c r="A1" s="1" t="s">
        <v>12</v>
      </c>
    </row>
    <row r="2" spans="2:14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t="s">
        <v>5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9"/>
      <c r="I3" s="15" t="s">
        <v>15</v>
      </c>
      <c r="J3" s="9"/>
      <c r="K3" s="9"/>
      <c r="L3" s="9"/>
      <c r="M3" s="9"/>
      <c r="N3" s="9"/>
    </row>
    <row r="4" spans="1:14" ht="12.75">
      <c r="A4" t="s">
        <v>6</v>
      </c>
      <c r="B4" s="16">
        <v>-50</v>
      </c>
      <c r="C4" s="16">
        <v>10</v>
      </c>
      <c r="D4" s="16">
        <v>16</v>
      </c>
      <c r="E4" s="16">
        <v>24</v>
      </c>
      <c r="F4" s="16">
        <v>14</v>
      </c>
      <c r="G4" s="16">
        <v>16</v>
      </c>
      <c r="H4" s="9"/>
      <c r="I4" s="17">
        <f>IRR(B4:G4)</f>
        <v>0.16991015553880198</v>
      </c>
      <c r="J4" s="9"/>
      <c r="K4" s="9"/>
      <c r="L4" s="9"/>
      <c r="M4" s="9"/>
      <c r="N4" s="9"/>
    </row>
    <row r="5" spans="2:1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2.75">
      <c r="B6" s="16" t="s">
        <v>14</v>
      </c>
      <c r="C6" s="18" t="s">
        <v>10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2.75">
      <c r="B7" s="5">
        <v>0</v>
      </c>
      <c r="C7" s="6">
        <f>$B$27+NPV(B7,$C$27:$G$27)</f>
        <v>0</v>
      </c>
      <c r="D7" s="9"/>
      <c r="E7" s="9"/>
      <c r="G7" s="9"/>
      <c r="H7" s="9"/>
      <c r="I7" s="9"/>
      <c r="J7" s="9"/>
      <c r="K7" s="9"/>
      <c r="L7" s="9"/>
      <c r="M7" s="9"/>
      <c r="N7" s="9"/>
    </row>
    <row r="8" spans="2:14" ht="12.75">
      <c r="B8" s="5">
        <v>0.02</v>
      </c>
      <c r="C8" s="6">
        <f aca="true" t="shared" si="0" ref="C8:C22">$B$27+NPV(B8,$C$27:$G$27)</f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2.75">
      <c r="B9" s="5">
        <v>0.04</v>
      </c>
      <c r="C9" s="6">
        <f t="shared" si="0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2.75">
      <c r="B10" s="5">
        <v>0.06</v>
      </c>
      <c r="C10" s="6">
        <f t="shared" si="0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2.75">
      <c r="B11" s="5">
        <v>0.08</v>
      </c>
      <c r="C11" s="6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ht="12.75">
      <c r="B12" s="5">
        <v>0.1</v>
      </c>
      <c r="C12" s="6">
        <f t="shared" si="0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2.75">
      <c r="B13" s="5">
        <v>0.12</v>
      </c>
      <c r="C13" s="6">
        <f t="shared" si="0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2.75">
      <c r="B14" s="5">
        <v>0.14</v>
      </c>
      <c r="C14" s="6">
        <f t="shared" si="0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2.75">
      <c r="B15" s="5">
        <v>0.16</v>
      </c>
      <c r="C15" s="6">
        <f t="shared" si="0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2.75">
      <c r="B16" s="5">
        <v>0.18</v>
      </c>
      <c r="C16" s="6">
        <f t="shared" si="0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ht="12.75">
      <c r="B17" s="5">
        <v>0.2</v>
      </c>
      <c r="C17" s="6">
        <f t="shared" si="0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ht="12.75">
      <c r="B18" s="5">
        <v>0.22</v>
      </c>
      <c r="C18" s="6">
        <f t="shared" si="0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2.75">
      <c r="B19" s="5">
        <v>0.24</v>
      </c>
      <c r="C19" s="6">
        <f t="shared" si="0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ht="12.75">
      <c r="B20" s="5">
        <v>0.26</v>
      </c>
      <c r="C20" s="6">
        <f t="shared" si="0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.75">
      <c r="B21" s="5">
        <v>0.28</v>
      </c>
      <c r="C21" s="6">
        <f t="shared" si="0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2.75">
      <c r="B22" s="5">
        <v>0.3</v>
      </c>
      <c r="C22" s="6">
        <f t="shared" si="0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2.75">
      <c r="B23" s="16"/>
      <c r="C23" s="1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2" width="6.8515625" style="0" customWidth="1"/>
  </cols>
  <sheetData>
    <row r="1" ht="12.75">
      <c r="A1" s="1" t="s">
        <v>13</v>
      </c>
    </row>
    <row r="2" spans="1:2" ht="12.75">
      <c r="A2" t="s">
        <v>19</v>
      </c>
      <c r="B2" s="2"/>
    </row>
    <row r="3" spans="1:2" ht="12.75">
      <c r="A3" t="s">
        <v>16</v>
      </c>
      <c r="B3" s="82">
        <v>40</v>
      </c>
    </row>
    <row r="4" spans="1:2" ht="12.75">
      <c r="A4" t="s">
        <v>18</v>
      </c>
      <c r="B4" s="82">
        <v>9</v>
      </c>
    </row>
    <row r="5" spans="1:2" ht="12.75">
      <c r="A5" t="s">
        <v>20</v>
      </c>
      <c r="B5" s="82">
        <v>8</v>
      </c>
    </row>
    <row r="6" spans="1:2" ht="12.75">
      <c r="A6" t="s">
        <v>7</v>
      </c>
      <c r="B6" s="83">
        <v>0.12</v>
      </c>
    </row>
    <row r="7" ht="12.75">
      <c r="B7" s="50"/>
    </row>
    <row r="8" spans="1:2" ht="12.75">
      <c r="A8" t="s">
        <v>18</v>
      </c>
      <c r="B8" s="50">
        <v>9</v>
      </c>
    </row>
    <row r="9" spans="1:2" ht="12.75">
      <c r="A9" t="s">
        <v>21</v>
      </c>
      <c r="B9" s="84">
        <f>-PMT(B6,B5,B3)</f>
        <v>8.052113655064009</v>
      </c>
    </row>
    <row r="10" spans="1:2" ht="12.75">
      <c r="A10" t="s">
        <v>17</v>
      </c>
      <c r="B10" s="85">
        <f>B8-B9</f>
        <v>0.9478863449359913</v>
      </c>
    </row>
    <row r="11" ht="12.75">
      <c r="B11" s="50"/>
    </row>
    <row r="12" spans="1:2" ht="12.75">
      <c r="A12" s="81" t="s">
        <v>10</v>
      </c>
      <c r="B12" s="84">
        <f>-B3+PV(B6,B5,-B4)</f>
        <v>4.708757901547322</v>
      </c>
    </row>
    <row r="13" ht="12.75">
      <c r="B13" s="5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6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13.140625" style="0" customWidth="1"/>
    <col min="3" max="3" width="12.00390625" style="0" customWidth="1"/>
    <col min="4" max="4" width="12.421875" style="0" customWidth="1"/>
    <col min="5" max="9" width="7.7109375" style="0" customWidth="1"/>
    <col min="10" max="10" width="11.28125" style="0" customWidth="1"/>
    <col min="11" max="11" width="7.7109375" style="0" customWidth="1"/>
  </cols>
  <sheetData>
    <row r="1" ht="12.75">
      <c r="A1" s="1" t="s">
        <v>22</v>
      </c>
    </row>
    <row r="3" ht="12.75">
      <c r="A3" t="s">
        <v>23</v>
      </c>
    </row>
    <row r="4" spans="1:4" ht="12.75">
      <c r="A4" t="s">
        <v>5</v>
      </c>
      <c r="B4" s="2">
        <v>0</v>
      </c>
      <c r="C4" s="2">
        <v>1</v>
      </c>
      <c r="D4" s="2">
        <v>2</v>
      </c>
    </row>
    <row r="5" spans="1:9" ht="12.75">
      <c r="A5" t="s">
        <v>6</v>
      </c>
      <c r="B5" s="8">
        <v>-50000000</v>
      </c>
      <c r="C5" s="8">
        <v>40000000</v>
      </c>
      <c r="D5" s="8">
        <v>30000000</v>
      </c>
      <c r="E5" s="12"/>
      <c r="F5" s="12"/>
      <c r="G5" s="12"/>
      <c r="H5" s="12"/>
      <c r="I5" s="12"/>
    </row>
    <row r="6" spans="2:9" ht="12.75">
      <c r="B6" s="12"/>
      <c r="C6" s="12"/>
      <c r="D6" s="12"/>
      <c r="E6" s="12"/>
      <c r="F6" s="12"/>
      <c r="G6" s="12"/>
      <c r="H6" s="12"/>
      <c r="I6" s="12"/>
    </row>
    <row r="7" spans="1:9" ht="12.75">
      <c r="A7" t="s">
        <v>15</v>
      </c>
      <c r="B7" s="20">
        <f>IRR(B5:D5)</f>
        <v>0.2717797887081348</v>
      </c>
      <c r="C7" s="12"/>
      <c r="D7" s="12"/>
      <c r="E7" s="12"/>
      <c r="F7" s="12"/>
      <c r="G7" s="12"/>
      <c r="H7" s="12"/>
      <c r="I7" s="12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1:9" ht="12.75">
      <c r="A9" t="s">
        <v>24</v>
      </c>
      <c r="F9" s="12"/>
      <c r="G9" s="12"/>
      <c r="H9" s="12"/>
      <c r="I9" s="12"/>
    </row>
    <row r="10" spans="1:9" ht="12.75">
      <c r="A10" t="s">
        <v>5</v>
      </c>
      <c r="B10" s="2">
        <v>0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</row>
    <row r="11" spans="1:9" ht="12.75">
      <c r="A11" t="s">
        <v>6</v>
      </c>
      <c r="B11" s="8">
        <v>-50</v>
      </c>
      <c r="C11" s="8">
        <v>10</v>
      </c>
      <c r="D11" s="8">
        <v>15</v>
      </c>
      <c r="E11" s="8">
        <v>20</v>
      </c>
      <c r="F11" s="8">
        <v>25</v>
      </c>
      <c r="G11" s="8">
        <v>15</v>
      </c>
      <c r="H11" s="8">
        <v>5</v>
      </c>
      <c r="I11" s="8">
        <v>5</v>
      </c>
    </row>
    <row r="12" spans="2:9" ht="12.75">
      <c r="B12" s="12"/>
      <c r="C12" s="12"/>
      <c r="D12" s="12"/>
      <c r="E12" s="12"/>
      <c r="F12" s="12"/>
      <c r="G12" s="12"/>
      <c r="H12" s="12"/>
      <c r="I12" s="12"/>
    </row>
    <row r="13" spans="1:9" ht="12.75">
      <c r="A13" t="s">
        <v>15</v>
      </c>
      <c r="B13" s="20">
        <f>IRR(B11:I11)</f>
        <v>0.21119607112604963</v>
      </c>
      <c r="C13" s="12"/>
      <c r="D13" s="12"/>
      <c r="E13" s="12"/>
      <c r="F13" s="12"/>
      <c r="G13" s="12"/>
      <c r="H13" s="12"/>
      <c r="I13" s="12"/>
    </row>
    <row r="14" spans="2:9" ht="12.75">
      <c r="B14" s="12"/>
      <c r="C14" s="12"/>
      <c r="D14" s="12"/>
      <c r="E14" s="12"/>
      <c r="F14" s="12"/>
      <c r="G14" s="12"/>
      <c r="H14" s="12"/>
      <c r="I14" s="12"/>
    </row>
    <row r="15" spans="2:9" ht="12.75">
      <c r="B15" s="12"/>
      <c r="C15" s="12"/>
      <c r="D15" s="12"/>
      <c r="E15" s="12"/>
      <c r="F15" s="12"/>
      <c r="G15" s="12"/>
      <c r="H15" s="12"/>
      <c r="I15" s="12"/>
    </row>
    <row r="16" spans="2:9" ht="12.75">
      <c r="B16" s="12"/>
      <c r="C16" s="12"/>
      <c r="D16" s="12"/>
      <c r="E16" s="12"/>
      <c r="F16" s="12"/>
      <c r="G16" s="12"/>
      <c r="H16" s="12"/>
      <c r="I16" s="12"/>
    </row>
    <row r="17" spans="2:9" ht="12.75">
      <c r="B17" s="12"/>
      <c r="C17" s="12"/>
      <c r="D17" s="12"/>
      <c r="E17" s="12"/>
      <c r="F17" s="12"/>
      <c r="G17" s="12"/>
      <c r="H17" s="12"/>
      <c r="I17" s="12"/>
    </row>
    <row r="18" spans="2:9" ht="12.75">
      <c r="B18" s="12"/>
      <c r="C18" s="12"/>
      <c r="D18" s="12"/>
      <c r="E18" s="12"/>
      <c r="F18" s="12"/>
      <c r="G18" s="12"/>
      <c r="H18" s="12"/>
      <c r="I18" s="12"/>
    </row>
    <row r="19" spans="2:9" ht="12.75">
      <c r="B19" s="12"/>
      <c r="C19" s="12"/>
      <c r="D19" s="12"/>
      <c r="E19" s="12"/>
      <c r="F19" s="12"/>
      <c r="G19" s="12"/>
      <c r="H19" s="12"/>
      <c r="I19" s="12"/>
    </row>
    <row r="20" spans="2:9" ht="12.75">
      <c r="B20" s="12"/>
      <c r="C20" s="12"/>
      <c r="D20" s="12"/>
      <c r="E20" s="12"/>
      <c r="F20" s="12"/>
      <c r="G20" s="12"/>
      <c r="H20" s="12"/>
      <c r="I20" s="12"/>
    </row>
    <row r="21" spans="2:9" ht="12.75">
      <c r="B21" s="12"/>
      <c r="C21" s="12"/>
      <c r="D21" s="12"/>
      <c r="E21" s="12"/>
      <c r="F21" s="12"/>
      <c r="G21" s="12"/>
      <c r="H21" s="12"/>
      <c r="I21" s="12"/>
    </row>
    <row r="22" spans="2:9" ht="12.75">
      <c r="B22" s="12"/>
      <c r="C22" s="12"/>
      <c r="D22" s="12"/>
      <c r="E22" s="12"/>
      <c r="F22" s="12"/>
      <c r="G22" s="12"/>
      <c r="H22" s="12"/>
      <c r="I22" s="12"/>
    </row>
    <row r="23" spans="2:9" ht="12.75">
      <c r="B23" s="12"/>
      <c r="C23" s="12"/>
      <c r="D23" s="12"/>
      <c r="E23" s="12"/>
      <c r="F23" s="12"/>
      <c r="G23" s="12"/>
      <c r="H23" s="12"/>
      <c r="I23" s="12"/>
    </row>
    <row r="24" spans="2:9" ht="12.75">
      <c r="B24" s="12"/>
      <c r="C24" s="12"/>
      <c r="D24" s="12"/>
      <c r="E24" s="12"/>
      <c r="F24" s="12"/>
      <c r="G24" s="12"/>
      <c r="H24" s="12"/>
      <c r="I24" s="12"/>
    </row>
    <row r="25" spans="2:9" ht="12.75">
      <c r="B25" s="12"/>
      <c r="C25" s="12"/>
      <c r="D25" s="12"/>
      <c r="E25" s="12"/>
      <c r="F25" s="12"/>
      <c r="G25" s="12"/>
      <c r="H25" s="12"/>
      <c r="I25" s="12"/>
    </row>
    <row r="26" spans="2:9" ht="12.75">
      <c r="B26" s="12"/>
      <c r="C26" s="12"/>
      <c r="D26" s="12"/>
      <c r="E26" s="12"/>
      <c r="F26" s="12"/>
      <c r="G26" s="12"/>
      <c r="H26" s="12"/>
      <c r="I26" s="12"/>
    </row>
    <row r="27" spans="2:9" ht="12.75">
      <c r="B27" s="12"/>
      <c r="C27" s="12"/>
      <c r="D27" s="12"/>
      <c r="E27" s="12"/>
      <c r="F27" s="12"/>
      <c r="G27" s="12"/>
      <c r="H27" s="12"/>
      <c r="I27" s="12"/>
    </row>
    <row r="28" spans="2:9" ht="12.75">
      <c r="B28" s="12"/>
      <c r="C28" s="12"/>
      <c r="D28" s="12"/>
      <c r="E28" s="12"/>
      <c r="F28" s="12"/>
      <c r="G28" s="12"/>
      <c r="H28" s="12"/>
      <c r="I28" s="12"/>
    </row>
    <row r="29" spans="2:9" ht="12.75">
      <c r="B29" s="12"/>
      <c r="C29" s="12"/>
      <c r="D29" s="12"/>
      <c r="E29" s="12"/>
      <c r="F29" s="12"/>
      <c r="G29" s="12"/>
      <c r="H29" s="12"/>
      <c r="I29" s="12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spans="2:9" ht="12.75">
      <c r="B31" s="12"/>
      <c r="C31" s="12"/>
      <c r="D31" s="12"/>
      <c r="E31" s="12"/>
      <c r="F31" s="12"/>
      <c r="G31" s="12"/>
      <c r="H31" s="12"/>
      <c r="I31" s="12"/>
    </row>
    <row r="32" spans="2:9" ht="12.75">
      <c r="B32" s="12"/>
      <c r="C32" s="12"/>
      <c r="D32" s="12"/>
      <c r="E32" s="12"/>
      <c r="F32" s="12"/>
      <c r="G32" s="12"/>
      <c r="H32" s="12"/>
      <c r="I32" s="12"/>
    </row>
    <row r="33" spans="2:9" ht="12.75">
      <c r="B33" s="12"/>
      <c r="C33" s="12"/>
      <c r="D33" s="12"/>
      <c r="E33" s="12"/>
      <c r="F33" s="12"/>
      <c r="G33" s="12"/>
      <c r="H33" s="12"/>
      <c r="I33" s="12"/>
    </row>
    <row r="34" spans="2:9" ht="12.75">
      <c r="B34" s="12"/>
      <c r="C34" s="12"/>
      <c r="D34" s="12"/>
      <c r="E34" s="12"/>
      <c r="F34" s="12"/>
      <c r="G34" s="12"/>
      <c r="H34" s="12"/>
      <c r="I34" s="12"/>
    </row>
    <row r="35" spans="2:9" ht="12.75">
      <c r="B35" s="12"/>
      <c r="C35" s="12"/>
      <c r="D35" s="12"/>
      <c r="E35" s="12"/>
      <c r="F35" s="12"/>
      <c r="G35" s="12"/>
      <c r="H35" s="12"/>
      <c r="I35" s="12"/>
    </row>
    <row r="36" spans="2:9" ht="12.75">
      <c r="B36" s="12"/>
      <c r="C36" s="12"/>
      <c r="D36" s="12"/>
      <c r="E36" s="12"/>
      <c r="F36" s="12"/>
      <c r="G36" s="12"/>
      <c r="H36" s="12"/>
      <c r="I36" s="12"/>
    </row>
    <row r="37" spans="2:9" ht="12.75">
      <c r="B37" s="12"/>
      <c r="C37" s="12"/>
      <c r="D37" s="12"/>
      <c r="E37" s="12"/>
      <c r="F37" s="12"/>
      <c r="G37" s="12"/>
      <c r="H37" s="12"/>
      <c r="I37" s="12"/>
    </row>
    <row r="38" spans="2:9" ht="12.75">
      <c r="B38" s="12"/>
      <c r="C38" s="12"/>
      <c r="D38" s="12"/>
      <c r="E38" s="12"/>
      <c r="F38" s="12"/>
      <c r="G38" s="12"/>
      <c r="H38" s="12"/>
      <c r="I38" s="12"/>
    </row>
    <row r="39" spans="2:9" ht="12.75">
      <c r="B39" s="12"/>
      <c r="C39" s="12"/>
      <c r="D39" s="12"/>
      <c r="E39" s="12"/>
      <c r="F39" s="12"/>
      <c r="G39" s="12"/>
      <c r="H39" s="12"/>
      <c r="I39" s="12"/>
    </row>
    <row r="40" spans="2:9" ht="12.75">
      <c r="B40" s="12"/>
      <c r="C40" s="12"/>
      <c r="D40" s="12"/>
      <c r="E40" s="12"/>
      <c r="F40" s="12"/>
      <c r="G40" s="12"/>
      <c r="H40" s="12"/>
      <c r="I40" s="12"/>
    </row>
    <row r="41" spans="2:9" ht="12.75">
      <c r="B41" s="12"/>
      <c r="C41" s="12"/>
      <c r="D41" s="12"/>
      <c r="E41" s="12"/>
      <c r="F41" s="12"/>
      <c r="G41" s="12"/>
      <c r="H41" s="12"/>
      <c r="I41" s="12"/>
    </row>
    <row r="42" spans="2:9" ht="12.75">
      <c r="B42" s="12"/>
      <c r="C42" s="12"/>
      <c r="D42" s="12"/>
      <c r="E42" s="12"/>
      <c r="F42" s="12"/>
      <c r="G42" s="12"/>
      <c r="H42" s="12"/>
      <c r="I42" s="12"/>
    </row>
    <row r="43" spans="2:9" ht="12.75">
      <c r="B43" s="12"/>
      <c r="C43" s="12"/>
      <c r="D43" s="12"/>
      <c r="E43" s="12"/>
      <c r="F43" s="12"/>
      <c r="G43" s="12"/>
      <c r="H43" s="12"/>
      <c r="I43" s="12"/>
    </row>
    <row r="44" spans="2:9" ht="12.75">
      <c r="B44" s="12"/>
      <c r="C44" s="12"/>
      <c r="D44" s="12"/>
      <c r="E44" s="12"/>
      <c r="F44" s="12"/>
      <c r="G44" s="12"/>
      <c r="H44" s="12"/>
      <c r="I44" s="12"/>
    </row>
    <row r="45" spans="2:9" ht="12.75">
      <c r="B45" s="12"/>
      <c r="C45" s="12"/>
      <c r="D45" s="12"/>
      <c r="E45" s="12"/>
      <c r="F45" s="12"/>
      <c r="G45" s="12"/>
      <c r="H45" s="12"/>
      <c r="I45" s="12"/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2:9" ht="12.75">
      <c r="B47" s="12"/>
      <c r="C47" s="12"/>
      <c r="D47" s="12"/>
      <c r="E47" s="12"/>
      <c r="F47" s="12"/>
      <c r="G47" s="12"/>
      <c r="H47" s="12"/>
      <c r="I47" s="12"/>
    </row>
    <row r="48" spans="2:9" ht="12.75">
      <c r="B48" s="12"/>
      <c r="C48" s="12"/>
      <c r="D48" s="12"/>
      <c r="E48" s="12"/>
      <c r="F48" s="12"/>
      <c r="G48" s="12"/>
      <c r="H48" s="12"/>
      <c r="I48" s="12"/>
    </row>
    <row r="49" spans="2:9" ht="12.75">
      <c r="B49" s="12"/>
      <c r="C49" s="12"/>
      <c r="D49" s="12"/>
      <c r="E49" s="12"/>
      <c r="F49" s="12"/>
      <c r="G49" s="12"/>
      <c r="H49" s="12"/>
      <c r="I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2:9" ht="12.75">
      <c r="B51" s="12"/>
      <c r="C51" s="12"/>
      <c r="D51" s="12"/>
      <c r="E51" s="12"/>
      <c r="F51" s="12"/>
      <c r="G51" s="12"/>
      <c r="H51" s="12"/>
      <c r="I51" s="12"/>
    </row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2:9" ht="12.75">
      <c r="B54" s="12"/>
      <c r="C54" s="12"/>
      <c r="D54" s="12"/>
      <c r="E54" s="12"/>
      <c r="F54" s="12"/>
      <c r="G54" s="12"/>
      <c r="H54" s="12"/>
      <c r="I54" s="12"/>
    </row>
    <row r="55" spans="2:9" ht="12.75">
      <c r="B55" s="12"/>
      <c r="C55" s="12"/>
      <c r="D55" s="12"/>
      <c r="E55" s="12"/>
      <c r="F55" s="12"/>
      <c r="G55" s="12"/>
      <c r="H55" s="12"/>
      <c r="I55" s="12"/>
    </row>
    <row r="56" spans="2:9" ht="12.75">
      <c r="B56" s="12"/>
      <c r="C56" s="12"/>
      <c r="D56" s="12"/>
      <c r="E56" s="12"/>
      <c r="F56" s="12"/>
      <c r="G56" s="12"/>
      <c r="H56" s="12"/>
      <c r="I56" s="12"/>
    </row>
    <row r="57" spans="2:9" ht="12.75">
      <c r="B57" s="12"/>
      <c r="C57" s="12"/>
      <c r="D57" s="12"/>
      <c r="E57" s="12"/>
      <c r="F57" s="12"/>
      <c r="G57" s="12"/>
      <c r="H57" s="12"/>
      <c r="I57" s="12"/>
    </row>
    <row r="58" spans="2:9" ht="12.75">
      <c r="B58" s="12"/>
      <c r="C58" s="12"/>
      <c r="D58" s="12"/>
      <c r="E58" s="12"/>
      <c r="F58" s="12"/>
      <c r="G58" s="12"/>
      <c r="H58" s="12"/>
      <c r="I58" s="12"/>
    </row>
    <row r="59" spans="2:9" ht="12.75">
      <c r="B59" s="12"/>
      <c r="C59" s="12"/>
      <c r="D59" s="12"/>
      <c r="E59" s="12"/>
      <c r="F59" s="12"/>
      <c r="G59" s="12"/>
      <c r="H59" s="12"/>
      <c r="I59" s="12"/>
    </row>
    <row r="60" spans="2:9" ht="12.75">
      <c r="B60" s="12"/>
      <c r="C60" s="12"/>
      <c r="D60" s="12"/>
      <c r="E60" s="12"/>
      <c r="F60" s="12"/>
      <c r="G60" s="12"/>
      <c r="H60" s="12"/>
      <c r="I60" s="12"/>
    </row>
    <row r="61" spans="2:9" ht="12.75">
      <c r="B61" s="12"/>
      <c r="C61" s="12"/>
      <c r="D61" s="12"/>
      <c r="E61" s="12"/>
      <c r="F61" s="12"/>
      <c r="G61" s="12"/>
      <c r="H61" s="12"/>
      <c r="I61" s="12"/>
    </row>
    <row r="62" spans="2:9" ht="12.75">
      <c r="B62" s="12"/>
      <c r="C62" s="12"/>
      <c r="D62" s="12"/>
      <c r="E62" s="12"/>
      <c r="F62" s="12"/>
      <c r="G62" s="12"/>
      <c r="H62" s="12"/>
      <c r="I62" s="12"/>
    </row>
    <row r="63" spans="2:9" ht="12.75">
      <c r="B63" s="12"/>
      <c r="C63" s="12"/>
      <c r="D63" s="12"/>
      <c r="E63" s="12"/>
      <c r="F63" s="12"/>
      <c r="G63" s="12"/>
      <c r="H63" s="12"/>
      <c r="I63" s="12"/>
    </row>
    <row r="64" spans="2:9" ht="12.75">
      <c r="B64" s="12"/>
      <c r="C64" s="12"/>
      <c r="D64" s="12"/>
      <c r="E64" s="12"/>
      <c r="F64" s="12"/>
      <c r="G64" s="12"/>
      <c r="H64" s="12"/>
      <c r="I64" s="12"/>
    </row>
    <row r="65" spans="2:9" ht="12.75">
      <c r="B65" s="12"/>
      <c r="C65" s="12"/>
      <c r="D65" s="12"/>
      <c r="E65" s="12"/>
      <c r="F65" s="12"/>
      <c r="G65" s="12"/>
      <c r="H65" s="12"/>
      <c r="I65" s="12"/>
    </row>
    <row r="66" spans="2:9" ht="12.75">
      <c r="B66" s="12"/>
      <c r="C66" s="12"/>
      <c r="D66" s="12"/>
      <c r="E66" s="12"/>
      <c r="F66" s="12"/>
      <c r="G66" s="12"/>
      <c r="H66" s="12"/>
      <c r="I66" s="12"/>
    </row>
    <row r="67" spans="2:9" ht="12.75">
      <c r="B67" s="12"/>
      <c r="C67" s="12"/>
      <c r="D67" s="12"/>
      <c r="E67" s="12"/>
      <c r="F67" s="12"/>
      <c r="G67" s="12"/>
      <c r="H67" s="12"/>
      <c r="I67" s="12"/>
    </row>
    <row r="68" spans="2:9" ht="12.75">
      <c r="B68" s="12"/>
      <c r="C68" s="12"/>
      <c r="D68" s="12"/>
      <c r="E68" s="12"/>
      <c r="F68" s="12"/>
      <c r="G68" s="12"/>
      <c r="H68" s="12"/>
      <c r="I68" s="12"/>
    </row>
    <row r="69" spans="2:9" ht="12.75">
      <c r="B69" s="12"/>
      <c r="C69" s="12"/>
      <c r="D69" s="12"/>
      <c r="E69" s="12"/>
      <c r="F69" s="12"/>
      <c r="G69" s="12"/>
      <c r="H69" s="12"/>
      <c r="I69" s="12"/>
    </row>
    <row r="70" spans="2:9" ht="12.75">
      <c r="B70" s="12"/>
      <c r="C70" s="12"/>
      <c r="D70" s="12"/>
      <c r="E70" s="12"/>
      <c r="F70" s="12"/>
      <c r="G70" s="12"/>
      <c r="H70" s="12"/>
      <c r="I70" s="12"/>
    </row>
    <row r="71" spans="2:9" ht="12.75">
      <c r="B71" s="12"/>
      <c r="C71" s="12"/>
      <c r="D71" s="12"/>
      <c r="E71" s="12"/>
      <c r="F71" s="12"/>
      <c r="G71" s="12"/>
      <c r="H71" s="12"/>
      <c r="I71" s="12"/>
    </row>
    <row r="72" spans="2:9" ht="12.75">
      <c r="B72" s="12"/>
      <c r="C72" s="12"/>
      <c r="D72" s="12"/>
      <c r="E72" s="12"/>
      <c r="F72" s="12"/>
      <c r="G72" s="12"/>
      <c r="H72" s="12"/>
      <c r="I72" s="12"/>
    </row>
    <row r="73" spans="2:9" ht="12.75">
      <c r="B73" s="12"/>
      <c r="C73" s="12"/>
      <c r="D73" s="12"/>
      <c r="E73" s="12"/>
      <c r="F73" s="12"/>
      <c r="G73" s="12"/>
      <c r="H73" s="12"/>
      <c r="I73" s="12"/>
    </row>
    <row r="74" spans="2:9" ht="12.75">
      <c r="B74" s="12"/>
      <c r="C74" s="12"/>
      <c r="D74" s="12"/>
      <c r="E74" s="12"/>
      <c r="F74" s="12"/>
      <c r="G74" s="12"/>
      <c r="H74" s="12"/>
      <c r="I74" s="12"/>
    </row>
    <row r="75" spans="2:9" ht="12.75">
      <c r="B75" s="12"/>
      <c r="C75" s="12"/>
      <c r="D75" s="12"/>
      <c r="E75" s="12"/>
      <c r="F75" s="12"/>
      <c r="G75" s="12"/>
      <c r="H75" s="12"/>
      <c r="I75" s="12"/>
    </row>
    <row r="76" spans="2:9" ht="12.75">
      <c r="B76" s="12"/>
      <c r="C76" s="12"/>
      <c r="D76" s="12"/>
      <c r="E76" s="12"/>
      <c r="F76" s="12"/>
      <c r="G76" s="12"/>
      <c r="H76" s="12"/>
      <c r="I76" s="12"/>
    </row>
    <row r="77" spans="2:9" ht="12.75">
      <c r="B77" s="12"/>
      <c r="C77" s="12"/>
      <c r="D77" s="12"/>
      <c r="E77" s="12"/>
      <c r="F77" s="12"/>
      <c r="G77" s="12"/>
      <c r="H77" s="12"/>
      <c r="I77" s="12"/>
    </row>
    <row r="78" spans="2:9" ht="12.75">
      <c r="B78" s="12"/>
      <c r="C78" s="12"/>
      <c r="D78" s="12"/>
      <c r="E78" s="12"/>
      <c r="F78" s="12"/>
      <c r="G78" s="12"/>
      <c r="H78" s="12"/>
      <c r="I78" s="12"/>
    </row>
    <row r="79" spans="2:9" ht="12.75">
      <c r="B79" s="12"/>
      <c r="C79" s="12"/>
      <c r="D79" s="12"/>
      <c r="E79" s="12"/>
      <c r="F79" s="12"/>
      <c r="G79" s="12"/>
      <c r="H79" s="12"/>
      <c r="I79" s="12"/>
    </row>
    <row r="80" spans="2:9" ht="12.75">
      <c r="B80" s="12"/>
      <c r="C80" s="12"/>
      <c r="D80" s="12"/>
      <c r="E80" s="12"/>
      <c r="F80" s="12"/>
      <c r="G80" s="12"/>
      <c r="H80" s="12"/>
      <c r="I80" s="12"/>
    </row>
    <row r="81" spans="2:9" ht="12.75">
      <c r="B81" s="12"/>
      <c r="C81" s="12"/>
      <c r="D81" s="12"/>
      <c r="E81" s="12"/>
      <c r="F81" s="12"/>
      <c r="G81" s="12"/>
      <c r="H81" s="12"/>
      <c r="I81" s="12"/>
    </row>
    <row r="82" spans="2:9" ht="12.75">
      <c r="B82" s="12"/>
      <c r="C82" s="12"/>
      <c r="D82" s="12"/>
      <c r="E82" s="12"/>
      <c r="F82" s="12"/>
      <c r="G82" s="12"/>
      <c r="H82" s="12"/>
      <c r="I82" s="12"/>
    </row>
    <row r="83" spans="2:9" ht="12.75">
      <c r="B83" s="12"/>
      <c r="C83" s="12"/>
      <c r="D83" s="12"/>
      <c r="E83" s="12"/>
      <c r="F83" s="12"/>
      <c r="G83" s="12"/>
      <c r="H83" s="12"/>
      <c r="I83" s="12"/>
    </row>
    <row r="84" spans="2:9" ht="12.75">
      <c r="B84" s="12"/>
      <c r="C84" s="12"/>
      <c r="D84" s="12"/>
      <c r="E84" s="12"/>
      <c r="F84" s="12"/>
      <c r="G84" s="12"/>
      <c r="H84" s="12"/>
      <c r="I84" s="12"/>
    </row>
    <row r="85" spans="2:9" ht="12.75">
      <c r="B85" s="12"/>
      <c r="C85" s="12"/>
      <c r="D85" s="12"/>
      <c r="E85" s="12"/>
      <c r="F85" s="12"/>
      <c r="G85" s="12"/>
      <c r="H85" s="12"/>
      <c r="I85" s="12"/>
    </row>
    <row r="86" spans="2:9" ht="12.75">
      <c r="B86" s="12"/>
      <c r="C86" s="12"/>
      <c r="D86" s="12"/>
      <c r="E86" s="12"/>
      <c r="F86" s="12"/>
      <c r="G86" s="12"/>
      <c r="H86" s="12"/>
      <c r="I86" s="12"/>
    </row>
    <row r="87" spans="2:9" ht="12.75">
      <c r="B87" s="12"/>
      <c r="C87" s="12"/>
      <c r="D87" s="12"/>
      <c r="E87" s="12"/>
      <c r="F87" s="12"/>
      <c r="G87" s="12"/>
      <c r="H87" s="12"/>
      <c r="I87" s="12"/>
    </row>
    <row r="88" spans="2:9" ht="12.75">
      <c r="B88" s="12"/>
      <c r="C88" s="12"/>
      <c r="D88" s="12"/>
      <c r="E88" s="12"/>
      <c r="F88" s="12"/>
      <c r="G88" s="12"/>
      <c r="H88" s="12"/>
      <c r="I88" s="12"/>
    </row>
    <row r="89" spans="2:9" ht="12.75">
      <c r="B89" s="12"/>
      <c r="C89" s="12"/>
      <c r="D89" s="12"/>
      <c r="E89" s="12"/>
      <c r="F89" s="12"/>
      <c r="G89" s="12"/>
      <c r="H89" s="12"/>
      <c r="I89" s="12"/>
    </row>
    <row r="90" spans="2:9" ht="12.75">
      <c r="B90" s="12"/>
      <c r="C90" s="12"/>
      <c r="D90" s="12"/>
      <c r="E90" s="12"/>
      <c r="F90" s="12"/>
      <c r="G90" s="12"/>
      <c r="H90" s="12"/>
      <c r="I90" s="12"/>
    </row>
    <row r="91" spans="2:9" ht="12.75">
      <c r="B91" s="12"/>
      <c r="C91" s="12"/>
      <c r="D91" s="12"/>
      <c r="E91" s="12"/>
      <c r="F91" s="12"/>
      <c r="G91" s="12"/>
      <c r="H91" s="12"/>
      <c r="I91" s="12"/>
    </row>
    <row r="92" spans="2:9" ht="12.75">
      <c r="B92" s="12"/>
      <c r="C92" s="12"/>
      <c r="D92" s="12"/>
      <c r="E92" s="12"/>
      <c r="F92" s="12"/>
      <c r="G92" s="12"/>
      <c r="H92" s="12"/>
      <c r="I92" s="12"/>
    </row>
    <row r="93" spans="2:9" ht="12.75">
      <c r="B93" s="12"/>
      <c r="C93" s="12"/>
      <c r="D93" s="12"/>
      <c r="E93" s="12"/>
      <c r="F93" s="12"/>
      <c r="G93" s="12"/>
      <c r="H93" s="12"/>
      <c r="I93" s="12"/>
    </row>
    <row r="94" spans="2:9" ht="12.75">
      <c r="B94" s="12"/>
      <c r="C94" s="12"/>
      <c r="D94" s="12"/>
      <c r="E94" s="12"/>
      <c r="F94" s="12"/>
      <c r="G94" s="12"/>
      <c r="H94" s="12"/>
      <c r="I94" s="12"/>
    </row>
    <row r="95" spans="2:9" ht="12.75">
      <c r="B95" s="12"/>
      <c r="C95" s="12"/>
      <c r="D95" s="12"/>
      <c r="E95" s="12"/>
      <c r="F95" s="12"/>
      <c r="G95" s="12"/>
      <c r="H95" s="12"/>
      <c r="I95" s="12"/>
    </row>
    <row r="96" spans="2:9" ht="12.75">
      <c r="B96" s="12"/>
      <c r="C96" s="12"/>
      <c r="D96" s="12"/>
      <c r="E96" s="12"/>
      <c r="F96" s="12"/>
      <c r="G96" s="12"/>
      <c r="H96" s="12"/>
      <c r="I96" s="12"/>
    </row>
    <row r="97" spans="2:9" ht="12.75">
      <c r="B97" s="12"/>
      <c r="C97" s="12"/>
      <c r="D97" s="12"/>
      <c r="E97" s="12"/>
      <c r="F97" s="12"/>
      <c r="G97" s="12"/>
      <c r="H97" s="12"/>
      <c r="I97" s="12"/>
    </row>
    <row r="98" spans="2:9" ht="12.75">
      <c r="B98" s="12"/>
      <c r="C98" s="12"/>
      <c r="D98" s="12"/>
      <c r="E98" s="12"/>
      <c r="F98" s="12"/>
      <c r="G98" s="12"/>
      <c r="H98" s="12"/>
      <c r="I98" s="12"/>
    </row>
    <row r="99" spans="2:9" ht="12.75">
      <c r="B99" s="12"/>
      <c r="C99" s="12"/>
      <c r="D99" s="12"/>
      <c r="E99" s="12"/>
      <c r="F99" s="12"/>
      <c r="G99" s="12"/>
      <c r="H99" s="12"/>
      <c r="I99" s="12"/>
    </row>
    <row r="100" spans="2:9" ht="12.75">
      <c r="B100" s="12"/>
      <c r="C100" s="12"/>
      <c r="D100" s="12"/>
      <c r="E100" s="12"/>
      <c r="F100" s="12"/>
      <c r="G100" s="12"/>
      <c r="H100" s="12"/>
      <c r="I100" s="12"/>
    </row>
    <row r="101" spans="2:9" ht="12.75">
      <c r="B101" s="12"/>
      <c r="C101" s="12"/>
      <c r="D101" s="12"/>
      <c r="E101" s="12"/>
      <c r="F101" s="12"/>
      <c r="G101" s="12"/>
      <c r="H101" s="12"/>
      <c r="I101" s="12"/>
    </row>
    <row r="102" spans="2:9" ht="12.75">
      <c r="B102" s="12"/>
      <c r="C102" s="12"/>
      <c r="D102" s="12"/>
      <c r="E102" s="12"/>
      <c r="F102" s="12"/>
      <c r="G102" s="12"/>
      <c r="H102" s="12"/>
      <c r="I102" s="12"/>
    </row>
    <row r="103" spans="2:9" ht="12.75">
      <c r="B103" s="12"/>
      <c r="C103" s="12"/>
      <c r="D103" s="12"/>
      <c r="E103" s="12"/>
      <c r="F103" s="12"/>
      <c r="G103" s="12"/>
      <c r="H103" s="12"/>
      <c r="I103" s="12"/>
    </row>
    <row r="104" spans="2:9" ht="12.75">
      <c r="B104" s="12"/>
      <c r="C104" s="12"/>
      <c r="D104" s="12"/>
      <c r="E104" s="12"/>
      <c r="F104" s="12"/>
      <c r="G104" s="12"/>
      <c r="H104" s="12"/>
      <c r="I104" s="12"/>
    </row>
    <row r="105" spans="2:9" ht="12.75">
      <c r="B105" s="12"/>
      <c r="C105" s="12"/>
      <c r="D105" s="12"/>
      <c r="E105" s="12"/>
      <c r="F105" s="12"/>
      <c r="G105" s="12"/>
      <c r="H105" s="12"/>
      <c r="I105" s="12"/>
    </row>
    <row r="106" spans="2:9" ht="12.75">
      <c r="B106" s="12"/>
      <c r="C106" s="12"/>
      <c r="D106" s="12"/>
      <c r="E106" s="12"/>
      <c r="F106" s="12"/>
      <c r="G106" s="12"/>
      <c r="H106" s="12"/>
      <c r="I106" s="12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2"/>
      <c r="C109" s="12"/>
      <c r="D109" s="12"/>
      <c r="E109" s="12"/>
      <c r="F109" s="12"/>
      <c r="G109" s="12"/>
      <c r="H109" s="12"/>
      <c r="I109" s="12"/>
    </row>
    <row r="110" spans="2:9" ht="12.75">
      <c r="B110" s="12"/>
      <c r="C110" s="12"/>
      <c r="D110" s="12"/>
      <c r="E110" s="12"/>
      <c r="F110" s="12"/>
      <c r="G110" s="12"/>
      <c r="H110" s="12"/>
      <c r="I110" s="12"/>
    </row>
    <row r="111" spans="2:9" ht="12.75">
      <c r="B111" s="12"/>
      <c r="C111" s="12"/>
      <c r="D111" s="12"/>
      <c r="E111" s="12"/>
      <c r="F111" s="12"/>
      <c r="G111" s="12"/>
      <c r="H111" s="12"/>
      <c r="I111" s="12"/>
    </row>
    <row r="112" spans="2:9" ht="12.75">
      <c r="B112" s="12"/>
      <c r="C112" s="12"/>
      <c r="D112" s="12"/>
      <c r="E112" s="12"/>
      <c r="F112" s="12"/>
      <c r="G112" s="12"/>
      <c r="H112" s="12"/>
      <c r="I112" s="12"/>
    </row>
    <row r="113" spans="2:9" ht="12.75">
      <c r="B113" s="12"/>
      <c r="C113" s="12"/>
      <c r="D113" s="12"/>
      <c r="E113" s="12"/>
      <c r="F113" s="12"/>
      <c r="G113" s="12"/>
      <c r="H113" s="12"/>
      <c r="I113" s="12"/>
    </row>
    <row r="114" spans="2:9" ht="12.75">
      <c r="B114" s="12"/>
      <c r="C114" s="12"/>
      <c r="D114" s="12"/>
      <c r="E114" s="12"/>
      <c r="F114" s="12"/>
      <c r="G114" s="12"/>
      <c r="H114" s="12"/>
      <c r="I114" s="12"/>
    </row>
    <row r="115" spans="2:9" ht="12.75">
      <c r="B115" s="12"/>
      <c r="C115" s="12"/>
      <c r="D115" s="12"/>
      <c r="E115" s="12"/>
      <c r="F115" s="12"/>
      <c r="G115" s="12"/>
      <c r="H115" s="12"/>
      <c r="I115" s="12"/>
    </row>
    <row r="116" spans="2:9" ht="12.75">
      <c r="B116" s="12"/>
      <c r="C116" s="12"/>
      <c r="D116" s="12"/>
      <c r="E116" s="12"/>
      <c r="F116" s="12"/>
      <c r="G116" s="12"/>
      <c r="H116" s="12"/>
      <c r="I116" s="12"/>
    </row>
    <row r="117" spans="2:9" ht="12.75">
      <c r="B117" s="12"/>
      <c r="C117" s="12"/>
      <c r="D117" s="12"/>
      <c r="E117" s="12"/>
      <c r="F117" s="12"/>
      <c r="G117" s="12"/>
      <c r="H117" s="12"/>
      <c r="I117" s="12"/>
    </row>
    <row r="118" spans="2:9" ht="12.75">
      <c r="B118" s="12"/>
      <c r="C118" s="12"/>
      <c r="D118" s="12"/>
      <c r="E118" s="12"/>
      <c r="F118" s="12"/>
      <c r="G118" s="12"/>
      <c r="H118" s="12"/>
      <c r="I118" s="12"/>
    </row>
    <row r="119" spans="2:9" ht="12.75">
      <c r="B119" s="12"/>
      <c r="C119" s="12"/>
      <c r="D119" s="12"/>
      <c r="E119" s="12"/>
      <c r="F119" s="12"/>
      <c r="G119" s="12"/>
      <c r="H119" s="12"/>
      <c r="I119" s="12"/>
    </row>
    <row r="120" spans="2:9" ht="12.75">
      <c r="B120" s="12"/>
      <c r="C120" s="12"/>
      <c r="D120" s="12"/>
      <c r="E120" s="12"/>
      <c r="F120" s="12"/>
      <c r="G120" s="12"/>
      <c r="H120" s="12"/>
      <c r="I120" s="12"/>
    </row>
    <row r="121" spans="2:9" ht="12.75">
      <c r="B121" s="12"/>
      <c r="C121" s="12"/>
      <c r="D121" s="12"/>
      <c r="E121" s="12"/>
      <c r="F121" s="12"/>
      <c r="G121" s="12"/>
      <c r="H121" s="12"/>
      <c r="I121" s="12"/>
    </row>
    <row r="122" spans="2:9" ht="12.75">
      <c r="B122" s="12"/>
      <c r="C122" s="12"/>
      <c r="D122" s="12"/>
      <c r="E122" s="12"/>
      <c r="F122" s="12"/>
      <c r="G122" s="12"/>
      <c r="H122" s="12"/>
      <c r="I122" s="12"/>
    </row>
    <row r="123" spans="2:9" ht="12.75">
      <c r="B123" s="12"/>
      <c r="C123" s="12"/>
      <c r="D123" s="12"/>
      <c r="E123" s="12"/>
      <c r="F123" s="12"/>
      <c r="G123" s="12"/>
      <c r="H123" s="12"/>
      <c r="I123" s="12"/>
    </row>
    <row r="124" spans="2:9" ht="12.75">
      <c r="B124" s="12"/>
      <c r="C124" s="12"/>
      <c r="D124" s="12"/>
      <c r="E124" s="12"/>
      <c r="F124" s="12"/>
      <c r="G124" s="12"/>
      <c r="H124" s="12"/>
      <c r="I124" s="12"/>
    </row>
    <row r="125" spans="2:9" ht="12.75">
      <c r="B125" s="12"/>
      <c r="C125" s="12"/>
      <c r="D125" s="12"/>
      <c r="E125" s="12"/>
      <c r="F125" s="12"/>
      <c r="G125" s="12"/>
      <c r="H125" s="12"/>
      <c r="I125" s="12"/>
    </row>
    <row r="126" spans="2:9" ht="12.75">
      <c r="B126" s="12"/>
      <c r="C126" s="12"/>
      <c r="D126" s="12"/>
      <c r="E126" s="12"/>
      <c r="F126" s="12"/>
      <c r="G126" s="12"/>
      <c r="H126" s="12"/>
      <c r="I126" s="12"/>
    </row>
    <row r="127" spans="2:9" ht="12.75">
      <c r="B127" s="12"/>
      <c r="C127" s="12"/>
      <c r="D127" s="12"/>
      <c r="E127" s="12"/>
      <c r="F127" s="12"/>
      <c r="G127" s="12"/>
      <c r="H127" s="12"/>
      <c r="I127" s="12"/>
    </row>
    <row r="128" spans="2:9" ht="12.75">
      <c r="B128" s="12"/>
      <c r="C128" s="12"/>
      <c r="D128" s="12"/>
      <c r="E128" s="12"/>
      <c r="F128" s="12"/>
      <c r="G128" s="12"/>
      <c r="H128" s="12"/>
      <c r="I128" s="12"/>
    </row>
    <row r="129" spans="2:9" ht="12.75">
      <c r="B129" s="12"/>
      <c r="C129" s="12"/>
      <c r="D129" s="12"/>
      <c r="E129" s="12"/>
      <c r="F129" s="12"/>
      <c r="G129" s="12"/>
      <c r="H129" s="12"/>
      <c r="I129" s="12"/>
    </row>
    <row r="130" spans="2:9" ht="12.75">
      <c r="B130" s="12"/>
      <c r="C130" s="12"/>
      <c r="D130" s="12"/>
      <c r="E130" s="12"/>
      <c r="F130" s="12"/>
      <c r="G130" s="12"/>
      <c r="H130" s="12"/>
      <c r="I130" s="12"/>
    </row>
    <row r="131" spans="2:9" ht="12.75">
      <c r="B131" s="12"/>
      <c r="C131" s="12"/>
      <c r="D131" s="12"/>
      <c r="E131" s="12"/>
      <c r="F131" s="12"/>
      <c r="G131" s="12"/>
      <c r="H131" s="12"/>
      <c r="I131" s="12"/>
    </row>
    <row r="132" spans="2:9" ht="12.75">
      <c r="B132" s="12"/>
      <c r="C132" s="12"/>
      <c r="D132" s="12"/>
      <c r="E132" s="12"/>
      <c r="F132" s="12"/>
      <c r="G132" s="12"/>
      <c r="H132" s="12"/>
      <c r="I132" s="12"/>
    </row>
    <row r="133" spans="2:9" ht="12.75">
      <c r="B133" s="12"/>
      <c r="C133" s="12"/>
      <c r="D133" s="12"/>
      <c r="E133" s="12"/>
      <c r="F133" s="12"/>
      <c r="G133" s="12"/>
      <c r="H133" s="12"/>
      <c r="I133" s="12"/>
    </row>
    <row r="134" spans="2:9" ht="12.75">
      <c r="B134" s="12"/>
      <c r="C134" s="12"/>
      <c r="D134" s="12"/>
      <c r="E134" s="12"/>
      <c r="F134" s="12"/>
      <c r="G134" s="12"/>
      <c r="H134" s="12"/>
      <c r="I134" s="12"/>
    </row>
    <row r="135" spans="2:9" ht="12.75">
      <c r="B135" s="12"/>
      <c r="C135" s="12"/>
      <c r="D135" s="12"/>
      <c r="E135" s="12"/>
      <c r="F135" s="12"/>
      <c r="G135" s="12"/>
      <c r="H135" s="12"/>
      <c r="I135" s="12"/>
    </row>
    <row r="136" spans="2:9" ht="12.75">
      <c r="B136" s="12"/>
      <c r="C136" s="12"/>
      <c r="D136" s="12"/>
      <c r="E136" s="12"/>
      <c r="F136" s="12"/>
      <c r="G136" s="12"/>
      <c r="H136" s="12"/>
      <c r="I136" s="12"/>
    </row>
    <row r="137" spans="2:9" ht="12.75">
      <c r="B137" s="12"/>
      <c r="C137" s="12"/>
      <c r="D137" s="12"/>
      <c r="E137" s="12"/>
      <c r="F137" s="12"/>
      <c r="G137" s="12"/>
      <c r="H137" s="12"/>
      <c r="I137" s="12"/>
    </row>
    <row r="138" spans="2:9" ht="12.75">
      <c r="B138" s="12"/>
      <c r="C138" s="12"/>
      <c r="D138" s="12"/>
      <c r="E138" s="12"/>
      <c r="F138" s="12"/>
      <c r="G138" s="12"/>
      <c r="H138" s="12"/>
      <c r="I138" s="12"/>
    </row>
    <row r="139" spans="2:9" ht="12.75">
      <c r="B139" s="12"/>
      <c r="C139" s="12"/>
      <c r="D139" s="12"/>
      <c r="E139" s="12"/>
      <c r="F139" s="12"/>
      <c r="G139" s="12"/>
      <c r="H139" s="12"/>
      <c r="I139" s="12"/>
    </row>
    <row r="140" spans="2:9" ht="12.75">
      <c r="B140" s="12"/>
      <c r="C140" s="12"/>
      <c r="D140" s="12"/>
      <c r="E140" s="12"/>
      <c r="F140" s="12"/>
      <c r="G140" s="12"/>
      <c r="H140" s="12"/>
      <c r="I140" s="12"/>
    </row>
    <row r="141" spans="2:9" ht="12.75">
      <c r="B141" s="12"/>
      <c r="C141" s="12"/>
      <c r="D141" s="12"/>
      <c r="E141" s="12"/>
      <c r="F141" s="12"/>
      <c r="G141" s="12"/>
      <c r="H141" s="12"/>
      <c r="I141" s="12"/>
    </row>
    <row r="142" spans="2:9" ht="12.75">
      <c r="B142" s="12"/>
      <c r="C142" s="12"/>
      <c r="D142" s="12"/>
      <c r="E142" s="12"/>
      <c r="F142" s="12"/>
      <c r="G142" s="12"/>
      <c r="H142" s="12"/>
      <c r="I142" s="12"/>
    </row>
    <row r="143" spans="2:9" ht="12.75">
      <c r="B143" s="12"/>
      <c r="C143" s="12"/>
      <c r="D143" s="12"/>
      <c r="E143" s="12"/>
      <c r="F143" s="12"/>
      <c r="G143" s="12"/>
      <c r="H143" s="12"/>
      <c r="I143" s="12"/>
    </row>
    <row r="144" spans="2:9" ht="12.75">
      <c r="B144" s="12"/>
      <c r="C144" s="12"/>
      <c r="D144" s="12"/>
      <c r="E144" s="12"/>
      <c r="F144" s="12"/>
      <c r="G144" s="12"/>
      <c r="H144" s="12"/>
      <c r="I144" s="12"/>
    </row>
    <row r="145" spans="2:9" ht="12.75">
      <c r="B145" s="12"/>
      <c r="C145" s="12"/>
      <c r="D145" s="12"/>
      <c r="E145" s="12"/>
      <c r="F145" s="12"/>
      <c r="G145" s="12"/>
      <c r="H145" s="12"/>
      <c r="I145" s="12"/>
    </row>
    <row r="146" spans="2:9" ht="12.75">
      <c r="B146" s="12"/>
      <c r="C146" s="12"/>
      <c r="D146" s="12"/>
      <c r="E146" s="12"/>
      <c r="F146" s="12"/>
      <c r="G146" s="12"/>
      <c r="H146" s="12"/>
      <c r="I146" s="12"/>
    </row>
    <row r="147" spans="2:9" ht="12.75">
      <c r="B147" s="12"/>
      <c r="C147" s="12"/>
      <c r="D147" s="12"/>
      <c r="E147" s="12"/>
      <c r="F147" s="12"/>
      <c r="G147" s="12"/>
      <c r="H147" s="12"/>
      <c r="I147" s="12"/>
    </row>
    <row r="148" spans="2:9" ht="12.75">
      <c r="B148" s="12"/>
      <c r="C148" s="12"/>
      <c r="D148" s="12"/>
      <c r="E148" s="12"/>
      <c r="F148" s="12"/>
      <c r="G148" s="12"/>
      <c r="H148" s="12"/>
      <c r="I148" s="12"/>
    </row>
    <row r="149" spans="2:9" ht="12.75">
      <c r="B149" s="12"/>
      <c r="C149" s="12"/>
      <c r="D149" s="12"/>
      <c r="E149" s="12"/>
      <c r="F149" s="12"/>
      <c r="G149" s="12"/>
      <c r="H149" s="12"/>
      <c r="I149" s="12"/>
    </row>
    <row r="150" spans="2:9" ht="12.75">
      <c r="B150" s="12"/>
      <c r="C150" s="12"/>
      <c r="D150" s="12"/>
      <c r="E150" s="12"/>
      <c r="F150" s="12"/>
      <c r="G150" s="12"/>
      <c r="H150" s="12"/>
      <c r="I150" s="12"/>
    </row>
    <row r="151" spans="2:9" ht="12.75">
      <c r="B151" s="12"/>
      <c r="C151" s="12"/>
      <c r="D151" s="12"/>
      <c r="E151" s="12"/>
      <c r="F151" s="12"/>
      <c r="G151" s="12"/>
      <c r="H151" s="12"/>
      <c r="I151" s="12"/>
    </row>
    <row r="152" spans="2:9" ht="12.75">
      <c r="B152" s="12"/>
      <c r="C152" s="12"/>
      <c r="D152" s="12"/>
      <c r="E152" s="12"/>
      <c r="F152" s="12"/>
      <c r="G152" s="12"/>
      <c r="H152" s="12"/>
      <c r="I152" s="12"/>
    </row>
    <row r="153" spans="2:9" ht="12.75">
      <c r="B153" s="12"/>
      <c r="C153" s="12"/>
      <c r="D153" s="12"/>
      <c r="E153" s="12"/>
      <c r="F153" s="12"/>
      <c r="G153" s="12"/>
      <c r="H153" s="12"/>
      <c r="I153" s="12"/>
    </row>
    <row r="154" spans="2:9" ht="12.75">
      <c r="B154" s="12"/>
      <c r="C154" s="12"/>
      <c r="D154" s="12"/>
      <c r="E154" s="12"/>
      <c r="F154" s="12"/>
      <c r="G154" s="12"/>
      <c r="H154" s="12"/>
      <c r="I154" s="12"/>
    </row>
    <row r="155" spans="2:9" ht="12.75">
      <c r="B155" s="12"/>
      <c r="C155" s="12"/>
      <c r="D155" s="12"/>
      <c r="E155" s="12"/>
      <c r="F155" s="12"/>
      <c r="G155" s="12"/>
      <c r="H155" s="12"/>
      <c r="I155" s="12"/>
    </row>
    <row r="156" spans="2:9" ht="12.75">
      <c r="B156" s="12"/>
      <c r="C156" s="12"/>
      <c r="D156" s="12"/>
      <c r="E156" s="12"/>
      <c r="F156" s="12"/>
      <c r="G156" s="12"/>
      <c r="H156" s="12"/>
      <c r="I156" s="12"/>
    </row>
    <row r="157" spans="2:9" ht="12.75">
      <c r="B157" s="12"/>
      <c r="C157" s="12"/>
      <c r="D157" s="12"/>
      <c r="E157" s="12"/>
      <c r="F157" s="12"/>
      <c r="G157" s="12"/>
      <c r="H157" s="12"/>
      <c r="I157" s="12"/>
    </row>
    <row r="158" spans="2:9" ht="12.75">
      <c r="B158" s="12"/>
      <c r="C158" s="12"/>
      <c r="D158" s="12"/>
      <c r="E158" s="12"/>
      <c r="F158" s="12"/>
      <c r="G158" s="12"/>
      <c r="H158" s="12"/>
      <c r="I158" s="12"/>
    </row>
    <row r="159" spans="2:9" ht="12.75">
      <c r="B159" s="12"/>
      <c r="C159" s="12"/>
      <c r="D159" s="12"/>
      <c r="E159" s="12"/>
      <c r="F159" s="12"/>
      <c r="G159" s="12"/>
      <c r="H159" s="12"/>
      <c r="I159" s="12"/>
    </row>
    <row r="160" spans="2:9" ht="12.75">
      <c r="B160" s="12"/>
      <c r="C160" s="12"/>
      <c r="D160" s="12"/>
      <c r="E160" s="12"/>
      <c r="F160" s="12"/>
      <c r="G160" s="12"/>
      <c r="H160" s="12"/>
      <c r="I160" s="12"/>
    </row>
    <row r="161" spans="2:9" ht="12.75">
      <c r="B161" s="12"/>
      <c r="C161" s="12"/>
      <c r="D161" s="12"/>
      <c r="E161" s="12"/>
      <c r="F161" s="12"/>
      <c r="G161" s="12"/>
      <c r="H161" s="12"/>
      <c r="I161" s="12"/>
    </row>
    <row r="162" spans="2:9" ht="12.75">
      <c r="B162" s="12"/>
      <c r="C162" s="12"/>
      <c r="D162" s="12"/>
      <c r="E162" s="12"/>
      <c r="F162" s="12"/>
      <c r="G162" s="12"/>
      <c r="H162" s="12"/>
      <c r="I162" s="12"/>
    </row>
    <row r="163" spans="2:9" ht="12.75">
      <c r="B163" s="12"/>
      <c r="C163" s="12"/>
      <c r="D163" s="12"/>
      <c r="E163" s="12"/>
      <c r="F163" s="12"/>
      <c r="G163" s="12"/>
      <c r="H163" s="12"/>
      <c r="I163" s="12"/>
    </row>
    <row r="164" spans="2:9" ht="12.75">
      <c r="B164" s="12"/>
      <c r="C164" s="12"/>
      <c r="D164" s="12"/>
      <c r="E164" s="12"/>
      <c r="F164" s="12"/>
      <c r="G164" s="12"/>
      <c r="H164" s="12"/>
      <c r="I164" s="12"/>
    </row>
    <row r="165" spans="2:9" ht="12.75">
      <c r="B165" s="12"/>
      <c r="C165" s="12"/>
      <c r="D165" s="12"/>
      <c r="E165" s="12"/>
      <c r="F165" s="12"/>
      <c r="G165" s="12"/>
      <c r="H165" s="12"/>
      <c r="I165" s="12"/>
    </row>
    <row r="166" spans="2:9" ht="12.75">
      <c r="B166" s="12"/>
      <c r="C166" s="12"/>
      <c r="D166" s="12"/>
      <c r="E166" s="12"/>
      <c r="F166" s="12"/>
      <c r="G166" s="12"/>
      <c r="H166" s="12"/>
      <c r="I166" s="12"/>
    </row>
    <row r="167" spans="2:9" ht="12.75">
      <c r="B167" s="12"/>
      <c r="C167" s="12"/>
      <c r="D167" s="12"/>
      <c r="E167" s="12"/>
      <c r="F167" s="12"/>
      <c r="G167" s="12"/>
      <c r="H167" s="12"/>
      <c r="I167" s="12"/>
    </row>
    <row r="168" spans="2:9" ht="12.75">
      <c r="B168" s="12"/>
      <c r="C168" s="12"/>
      <c r="D168" s="12"/>
      <c r="E168" s="12"/>
      <c r="F168" s="12"/>
      <c r="G168" s="12"/>
      <c r="H168" s="12"/>
      <c r="I168" s="12"/>
    </row>
    <row r="169" spans="2:9" ht="12.75">
      <c r="B169" s="12"/>
      <c r="C169" s="12"/>
      <c r="D169" s="12"/>
      <c r="E169" s="12"/>
      <c r="F169" s="12"/>
      <c r="G169" s="12"/>
      <c r="H169" s="12"/>
      <c r="I169" s="12"/>
    </row>
    <row r="170" spans="2:9" ht="12.75">
      <c r="B170" s="12"/>
      <c r="C170" s="12"/>
      <c r="D170" s="12"/>
      <c r="E170" s="12"/>
      <c r="F170" s="12"/>
      <c r="G170" s="12"/>
      <c r="H170" s="12"/>
      <c r="I170" s="12"/>
    </row>
    <row r="171" spans="2:9" ht="12.75">
      <c r="B171" s="12"/>
      <c r="C171" s="12"/>
      <c r="D171" s="12"/>
      <c r="E171" s="12"/>
      <c r="F171" s="12"/>
      <c r="G171" s="12"/>
      <c r="H171" s="12"/>
      <c r="I171" s="12"/>
    </row>
    <row r="172" spans="2:9" ht="12.75">
      <c r="B172" s="12"/>
      <c r="C172" s="12"/>
      <c r="D172" s="12"/>
      <c r="E172" s="12"/>
      <c r="F172" s="12"/>
      <c r="G172" s="12"/>
      <c r="H172" s="12"/>
      <c r="I172" s="12"/>
    </row>
    <row r="173" spans="2:9" ht="12.75">
      <c r="B173" s="12"/>
      <c r="C173" s="12"/>
      <c r="D173" s="12"/>
      <c r="E173" s="12"/>
      <c r="F173" s="12"/>
      <c r="G173" s="12"/>
      <c r="H173" s="12"/>
      <c r="I173" s="12"/>
    </row>
    <row r="174" spans="2:9" ht="12.75">
      <c r="B174" s="12"/>
      <c r="C174" s="12"/>
      <c r="D174" s="12"/>
      <c r="E174" s="12"/>
      <c r="F174" s="12"/>
      <c r="G174" s="12"/>
      <c r="H174" s="12"/>
      <c r="I174" s="12"/>
    </row>
    <row r="175" spans="2:9" ht="12.75">
      <c r="B175" s="12"/>
      <c r="C175" s="12"/>
      <c r="D175" s="12"/>
      <c r="E175" s="12"/>
      <c r="F175" s="12"/>
      <c r="G175" s="12"/>
      <c r="H175" s="12"/>
      <c r="I175" s="12"/>
    </row>
    <row r="176" spans="2:9" ht="12.75">
      <c r="B176" s="12"/>
      <c r="C176" s="12"/>
      <c r="D176" s="12"/>
      <c r="E176" s="12"/>
      <c r="F176" s="12"/>
      <c r="G176" s="12"/>
      <c r="H176" s="12"/>
      <c r="I176" s="12"/>
    </row>
    <row r="177" spans="2:9" ht="12.75">
      <c r="B177" s="12"/>
      <c r="C177" s="12"/>
      <c r="D177" s="12"/>
      <c r="E177" s="12"/>
      <c r="F177" s="12"/>
      <c r="G177" s="12"/>
      <c r="H177" s="12"/>
      <c r="I177" s="12"/>
    </row>
    <row r="178" spans="2:9" ht="12.75">
      <c r="B178" s="12"/>
      <c r="C178" s="12"/>
      <c r="D178" s="12"/>
      <c r="E178" s="12"/>
      <c r="F178" s="12"/>
      <c r="G178" s="12"/>
      <c r="H178" s="12"/>
      <c r="I178" s="12"/>
    </row>
    <row r="179" spans="2:9" ht="12.75">
      <c r="B179" s="12"/>
      <c r="C179" s="12"/>
      <c r="D179" s="12"/>
      <c r="E179" s="12"/>
      <c r="F179" s="12"/>
      <c r="G179" s="12"/>
      <c r="H179" s="12"/>
      <c r="I179" s="12"/>
    </row>
    <row r="180" spans="2:9" ht="12.75">
      <c r="B180" s="12"/>
      <c r="C180" s="12"/>
      <c r="D180" s="12"/>
      <c r="E180" s="12"/>
      <c r="F180" s="12"/>
      <c r="G180" s="12"/>
      <c r="H180" s="12"/>
      <c r="I180" s="12"/>
    </row>
    <row r="181" spans="2:9" ht="12.75">
      <c r="B181" s="12"/>
      <c r="C181" s="12"/>
      <c r="D181" s="12"/>
      <c r="E181" s="12"/>
      <c r="F181" s="12"/>
      <c r="G181" s="12"/>
      <c r="H181" s="12"/>
      <c r="I181" s="12"/>
    </row>
    <row r="182" spans="2:9" ht="12.75">
      <c r="B182" s="12"/>
      <c r="C182" s="12"/>
      <c r="D182" s="12"/>
      <c r="E182" s="12"/>
      <c r="F182" s="12"/>
      <c r="G182" s="12"/>
      <c r="H182" s="12"/>
      <c r="I182" s="12"/>
    </row>
    <row r="183" spans="2:9" ht="12.75">
      <c r="B183" s="12"/>
      <c r="C183" s="12"/>
      <c r="D183" s="12"/>
      <c r="E183" s="12"/>
      <c r="F183" s="12"/>
      <c r="G183" s="12"/>
      <c r="H183" s="12"/>
      <c r="I183" s="12"/>
    </row>
    <row r="184" spans="2:9" ht="12.75">
      <c r="B184" s="12"/>
      <c r="C184" s="12"/>
      <c r="D184" s="12"/>
      <c r="E184" s="12"/>
      <c r="F184" s="12"/>
      <c r="G184" s="12"/>
      <c r="H184" s="12"/>
      <c r="I184" s="12"/>
    </row>
    <row r="185" spans="2:9" ht="12.75">
      <c r="B185" s="12"/>
      <c r="C185" s="12"/>
      <c r="D185" s="12"/>
      <c r="E185" s="12"/>
      <c r="F185" s="12"/>
      <c r="G185" s="12"/>
      <c r="H185" s="12"/>
      <c r="I185" s="12"/>
    </row>
    <row r="186" spans="2:9" ht="12.75">
      <c r="B186" s="12"/>
      <c r="C186" s="12"/>
      <c r="D186" s="12"/>
      <c r="E186" s="12"/>
      <c r="F186" s="12"/>
      <c r="G186" s="12"/>
      <c r="H186" s="12"/>
      <c r="I186" s="12"/>
    </row>
    <row r="187" spans="2:9" ht="12.75">
      <c r="B187" s="12"/>
      <c r="C187" s="12"/>
      <c r="D187" s="12"/>
      <c r="E187" s="12"/>
      <c r="F187" s="12"/>
      <c r="G187" s="12"/>
      <c r="H187" s="12"/>
      <c r="I187" s="12"/>
    </row>
    <row r="188" spans="2:9" ht="12.75">
      <c r="B188" s="12"/>
      <c r="C188" s="12"/>
      <c r="D188" s="12"/>
      <c r="E188" s="12"/>
      <c r="F188" s="12"/>
      <c r="G188" s="12"/>
      <c r="H188" s="12"/>
      <c r="I188" s="12"/>
    </row>
    <row r="189" spans="2:9" ht="12.75">
      <c r="B189" s="12"/>
      <c r="C189" s="12"/>
      <c r="D189" s="12"/>
      <c r="E189" s="12"/>
      <c r="F189" s="12"/>
      <c r="G189" s="12"/>
      <c r="H189" s="12"/>
      <c r="I189" s="12"/>
    </row>
    <row r="190" spans="2:9" ht="12.75">
      <c r="B190" s="12"/>
      <c r="C190" s="12"/>
      <c r="D190" s="12"/>
      <c r="E190" s="12"/>
      <c r="F190" s="12"/>
      <c r="G190" s="12"/>
      <c r="H190" s="12"/>
      <c r="I190" s="12"/>
    </row>
    <row r="191" spans="2:9" ht="12.75">
      <c r="B191" s="12"/>
      <c r="C191" s="12"/>
      <c r="D191" s="12"/>
      <c r="E191" s="12"/>
      <c r="F191" s="12"/>
      <c r="G191" s="12"/>
      <c r="H191" s="12"/>
      <c r="I191" s="12"/>
    </row>
    <row r="192" spans="2:9" ht="12.75">
      <c r="B192" s="12"/>
      <c r="C192" s="12"/>
      <c r="D192" s="12"/>
      <c r="E192" s="12"/>
      <c r="F192" s="12"/>
      <c r="G192" s="12"/>
      <c r="H192" s="12"/>
      <c r="I192" s="12"/>
    </row>
    <row r="193" spans="2:9" ht="12.75">
      <c r="B193" s="12"/>
      <c r="C193" s="12"/>
      <c r="D193" s="12"/>
      <c r="E193" s="12"/>
      <c r="F193" s="12"/>
      <c r="G193" s="12"/>
      <c r="H193" s="12"/>
      <c r="I193" s="12"/>
    </row>
    <row r="194" spans="2:9" ht="12.75">
      <c r="B194" s="12"/>
      <c r="C194" s="12"/>
      <c r="D194" s="12"/>
      <c r="E194" s="12"/>
      <c r="F194" s="12"/>
      <c r="G194" s="12"/>
      <c r="H194" s="12"/>
      <c r="I194" s="12"/>
    </row>
    <row r="195" spans="2:9" ht="12.75">
      <c r="B195" s="12"/>
      <c r="C195" s="12"/>
      <c r="D195" s="12"/>
      <c r="E195" s="12"/>
      <c r="F195" s="12"/>
      <c r="G195" s="12"/>
      <c r="H195" s="12"/>
      <c r="I195" s="12"/>
    </row>
    <row r="196" spans="2:9" ht="12.75">
      <c r="B196" s="12"/>
      <c r="C196" s="12"/>
      <c r="D196" s="12"/>
      <c r="E196" s="12"/>
      <c r="F196" s="12"/>
      <c r="G196" s="12"/>
      <c r="H196" s="12"/>
      <c r="I196" s="12"/>
    </row>
    <row r="197" spans="2:9" ht="12.75">
      <c r="B197" s="12"/>
      <c r="C197" s="12"/>
      <c r="D197" s="12"/>
      <c r="E197" s="12"/>
      <c r="F197" s="12"/>
      <c r="G197" s="12"/>
      <c r="H197" s="12"/>
      <c r="I197" s="12"/>
    </row>
    <row r="198" spans="2:9" ht="12.75">
      <c r="B198" s="12"/>
      <c r="C198" s="12"/>
      <c r="D198" s="12"/>
      <c r="E198" s="12"/>
      <c r="F198" s="12"/>
      <c r="G198" s="12"/>
      <c r="H198" s="12"/>
      <c r="I198" s="12"/>
    </row>
    <row r="199" spans="2:9" ht="12.75">
      <c r="B199" s="12"/>
      <c r="C199" s="12"/>
      <c r="D199" s="12"/>
      <c r="E199" s="12"/>
      <c r="F199" s="12"/>
      <c r="G199" s="12"/>
      <c r="H199" s="12"/>
      <c r="I199" s="12"/>
    </row>
    <row r="200" spans="2:9" ht="12.75">
      <c r="B200" s="12"/>
      <c r="C200" s="12"/>
      <c r="D200" s="12"/>
      <c r="E200" s="12"/>
      <c r="F200" s="12"/>
      <c r="G200" s="12"/>
      <c r="H200" s="12"/>
      <c r="I200" s="12"/>
    </row>
    <row r="201" spans="2:9" ht="12.75">
      <c r="B201" s="12"/>
      <c r="C201" s="12"/>
      <c r="D201" s="12"/>
      <c r="E201" s="12"/>
      <c r="F201" s="12"/>
      <c r="G201" s="12"/>
      <c r="H201" s="12"/>
      <c r="I201" s="12"/>
    </row>
    <row r="202" spans="2:9" ht="12.75">
      <c r="B202" s="12"/>
      <c r="C202" s="12"/>
      <c r="D202" s="12"/>
      <c r="E202" s="12"/>
      <c r="F202" s="12"/>
      <c r="G202" s="12"/>
      <c r="H202" s="12"/>
      <c r="I202" s="12"/>
    </row>
    <row r="203" spans="2:9" ht="12.75">
      <c r="B203" s="12"/>
      <c r="C203" s="12"/>
      <c r="D203" s="12"/>
      <c r="E203" s="12"/>
      <c r="F203" s="12"/>
      <c r="G203" s="12"/>
      <c r="H203" s="12"/>
      <c r="I203" s="12"/>
    </row>
    <row r="204" spans="2:9" ht="12.75">
      <c r="B204" s="12"/>
      <c r="C204" s="12"/>
      <c r="D204" s="12"/>
      <c r="E204" s="12"/>
      <c r="F204" s="12"/>
      <c r="G204" s="12"/>
      <c r="H204" s="12"/>
      <c r="I204" s="12"/>
    </row>
    <row r="205" spans="2:9" ht="12.75">
      <c r="B205" s="12"/>
      <c r="C205" s="12"/>
      <c r="D205" s="12"/>
      <c r="E205" s="12"/>
      <c r="F205" s="12"/>
      <c r="G205" s="12"/>
      <c r="H205" s="12"/>
      <c r="I205" s="12"/>
    </row>
    <row r="206" spans="2:9" ht="12.75">
      <c r="B206" s="12"/>
      <c r="C206" s="12"/>
      <c r="D206" s="12"/>
      <c r="E206" s="12"/>
      <c r="F206" s="12"/>
      <c r="G206" s="12"/>
      <c r="H206" s="12"/>
      <c r="I206" s="12"/>
    </row>
    <row r="207" spans="2:9" ht="12.75">
      <c r="B207" s="12"/>
      <c r="C207" s="12"/>
      <c r="D207" s="12"/>
      <c r="E207" s="12"/>
      <c r="F207" s="12"/>
      <c r="G207" s="12"/>
      <c r="H207" s="12"/>
      <c r="I207" s="12"/>
    </row>
    <row r="208" spans="2:9" ht="12.75">
      <c r="B208" s="12"/>
      <c r="C208" s="12"/>
      <c r="D208" s="12"/>
      <c r="E208" s="12"/>
      <c r="F208" s="12"/>
      <c r="G208" s="12"/>
      <c r="H208" s="12"/>
      <c r="I208" s="12"/>
    </row>
    <row r="209" spans="2:9" ht="12.75">
      <c r="B209" s="12"/>
      <c r="C209" s="12"/>
      <c r="D209" s="12"/>
      <c r="E209" s="12"/>
      <c r="F209" s="12"/>
      <c r="G209" s="12"/>
      <c r="H209" s="12"/>
      <c r="I209" s="12"/>
    </row>
    <row r="210" spans="2:9" ht="12.75">
      <c r="B210" s="12"/>
      <c r="C210" s="12"/>
      <c r="D210" s="12"/>
      <c r="E210" s="12"/>
      <c r="F210" s="12"/>
      <c r="G210" s="12"/>
      <c r="H210" s="12"/>
      <c r="I210" s="12"/>
    </row>
    <row r="211" spans="2:9" ht="12.75">
      <c r="B211" s="12"/>
      <c r="C211" s="12"/>
      <c r="D211" s="12"/>
      <c r="E211" s="12"/>
      <c r="F211" s="12"/>
      <c r="G211" s="12"/>
      <c r="H211" s="12"/>
      <c r="I211" s="12"/>
    </row>
    <row r="212" spans="2:9" ht="12.75">
      <c r="B212" s="12"/>
      <c r="C212" s="12"/>
      <c r="D212" s="12"/>
      <c r="E212" s="12"/>
      <c r="F212" s="12"/>
      <c r="G212" s="12"/>
      <c r="H212" s="12"/>
      <c r="I212" s="12"/>
    </row>
    <row r="213" spans="2:9" ht="12.75">
      <c r="B213" s="12"/>
      <c r="C213" s="12"/>
      <c r="D213" s="12"/>
      <c r="E213" s="12"/>
      <c r="F213" s="12"/>
      <c r="G213" s="12"/>
      <c r="H213" s="12"/>
      <c r="I213" s="12"/>
    </row>
    <row r="214" spans="2:9" ht="12.75">
      <c r="B214" s="12"/>
      <c r="C214" s="12"/>
      <c r="D214" s="12"/>
      <c r="E214" s="12"/>
      <c r="F214" s="12"/>
      <c r="G214" s="12"/>
      <c r="H214" s="12"/>
      <c r="I214" s="12"/>
    </row>
    <row r="215" spans="2:9" ht="12.75">
      <c r="B215" s="12"/>
      <c r="C215" s="12"/>
      <c r="D215" s="12"/>
      <c r="E215" s="12"/>
      <c r="F215" s="12"/>
      <c r="G215" s="12"/>
      <c r="H215" s="12"/>
      <c r="I215" s="12"/>
    </row>
    <row r="216" spans="2:9" ht="12.75">
      <c r="B216" s="12"/>
      <c r="C216" s="12"/>
      <c r="D216" s="12"/>
      <c r="E216" s="12"/>
      <c r="F216" s="12"/>
      <c r="G216" s="12"/>
      <c r="H216" s="12"/>
      <c r="I216" s="12"/>
    </row>
    <row r="217" spans="2:9" ht="12.75">
      <c r="B217" s="12"/>
      <c r="C217" s="12"/>
      <c r="D217" s="12"/>
      <c r="E217" s="12"/>
      <c r="F217" s="12"/>
      <c r="G217" s="12"/>
      <c r="H217" s="12"/>
      <c r="I217" s="12"/>
    </row>
    <row r="218" spans="2:9" ht="12.75">
      <c r="B218" s="12"/>
      <c r="C218" s="12"/>
      <c r="D218" s="12"/>
      <c r="E218" s="12"/>
      <c r="F218" s="12"/>
      <c r="G218" s="12"/>
      <c r="H218" s="12"/>
      <c r="I218" s="12"/>
    </row>
    <row r="219" spans="2:9" ht="12.75">
      <c r="B219" s="12"/>
      <c r="C219" s="12"/>
      <c r="D219" s="12"/>
      <c r="E219" s="12"/>
      <c r="F219" s="12"/>
      <c r="G219" s="12"/>
      <c r="H219" s="12"/>
      <c r="I219" s="12"/>
    </row>
    <row r="220" spans="2:9" ht="12.75">
      <c r="B220" s="12"/>
      <c r="C220" s="12"/>
      <c r="D220" s="12"/>
      <c r="E220" s="12"/>
      <c r="F220" s="12"/>
      <c r="G220" s="12"/>
      <c r="H220" s="12"/>
      <c r="I220" s="12"/>
    </row>
    <row r="221" spans="2:9" ht="12.75">
      <c r="B221" s="12"/>
      <c r="C221" s="12"/>
      <c r="D221" s="12"/>
      <c r="E221" s="12"/>
      <c r="F221" s="12"/>
      <c r="G221" s="12"/>
      <c r="H221" s="12"/>
      <c r="I221" s="12"/>
    </row>
    <row r="222" spans="2:9" ht="12.75">
      <c r="B222" s="12"/>
      <c r="C222" s="12"/>
      <c r="D222" s="12"/>
      <c r="E222" s="12"/>
      <c r="F222" s="12"/>
      <c r="G222" s="12"/>
      <c r="H222" s="12"/>
      <c r="I222" s="12"/>
    </row>
    <row r="223" spans="2:9" ht="12.75">
      <c r="B223" s="12"/>
      <c r="C223" s="12"/>
      <c r="D223" s="12"/>
      <c r="E223" s="12"/>
      <c r="F223" s="12"/>
      <c r="G223" s="12"/>
      <c r="H223" s="12"/>
      <c r="I223" s="12"/>
    </row>
    <row r="224" spans="2:9" ht="12.75">
      <c r="B224" s="12"/>
      <c r="C224" s="12"/>
      <c r="D224" s="12"/>
      <c r="E224" s="12"/>
      <c r="F224" s="12"/>
      <c r="G224" s="12"/>
      <c r="H224" s="12"/>
      <c r="I224" s="12"/>
    </row>
    <row r="225" spans="2:9" ht="12.75">
      <c r="B225" s="12"/>
      <c r="C225" s="12"/>
      <c r="D225" s="12"/>
      <c r="E225" s="12"/>
      <c r="F225" s="12"/>
      <c r="G225" s="12"/>
      <c r="H225" s="12"/>
      <c r="I225" s="12"/>
    </row>
    <row r="226" spans="2:9" ht="12.75">
      <c r="B226" s="12"/>
      <c r="C226" s="12"/>
      <c r="D226" s="12"/>
      <c r="E226" s="12"/>
      <c r="F226" s="12"/>
      <c r="G226" s="12"/>
      <c r="H226" s="12"/>
      <c r="I226" s="12"/>
    </row>
    <row r="227" spans="2:9" ht="12.75">
      <c r="B227" s="12"/>
      <c r="C227" s="12"/>
      <c r="D227" s="12"/>
      <c r="E227" s="12"/>
      <c r="F227" s="12"/>
      <c r="G227" s="12"/>
      <c r="H227" s="12"/>
      <c r="I227" s="12"/>
    </row>
    <row r="228" spans="2:9" ht="12.75">
      <c r="B228" s="12"/>
      <c r="C228" s="12"/>
      <c r="D228" s="12"/>
      <c r="E228" s="12"/>
      <c r="F228" s="12"/>
      <c r="G228" s="12"/>
      <c r="H228" s="12"/>
      <c r="I228" s="12"/>
    </row>
    <row r="229" spans="2:9" ht="12.75">
      <c r="B229" s="12"/>
      <c r="C229" s="12"/>
      <c r="D229" s="12"/>
      <c r="E229" s="12"/>
      <c r="F229" s="12"/>
      <c r="G229" s="12"/>
      <c r="H229" s="12"/>
      <c r="I229" s="12"/>
    </row>
    <row r="230" spans="2:9" ht="12.75">
      <c r="B230" s="12"/>
      <c r="C230" s="12"/>
      <c r="D230" s="12"/>
      <c r="E230" s="12"/>
      <c r="F230" s="12"/>
      <c r="G230" s="12"/>
      <c r="H230" s="12"/>
      <c r="I230" s="12"/>
    </row>
    <row r="231" spans="2:9" ht="12.75">
      <c r="B231" s="12"/>
      <c r="C231" s="12"/>
      <c r="D231" s="12"/>
      <c r="E231" s="12"/>
      <c r="F231" s="12"/>
      <c r="G231" s="12"/>
      <c r="H231" s="12"/>
      <c r="I231" s="12"/>
    </row>
    <row r="232" spans="2:9" ht="12.75">
      <c r="B232" s="12"/>
      <c r="C232" s="12"/>
      <c r="D232" s="12"/>
      <c r="E232" s="12"/>
      <c r="F232" s="12"/>
      <c r="G232" s="12"/>
      <c r="H232" s="12"/>
      <c r="I232" s="12"/>
    </row>
    <row r="233" spans="2:9" ht="12.75">
      <c r="B233" s="12"/>
      <c r="C233" s="12"/>
      <c r="D233" s="12"/>
      <c r="E233" s="12"/>
      <c r="F233" s="12"/>
      <c r="G233" s="12"/>
      <c r="H233" s="12"/>
      <c r="I233" s="12"/>
    </row>
    <row r="234" spans="2:9" ht="12.75">
      <c r="B234" s="12"/>
      <c r="C234" s="12"/>
      <c r="D234" s="12"/>
      <c r="E234" s="12"/>
      <c r="F234" s="12"/>
      <c r="G234" s="12"/>
      <c r="H234" s="12"/>
      <c r="I234" s="12"/>
    </row>
    <row r="235" spans="2:9" ht="12.75">
      <c r="B235" s="12"/>
      <c r="C235" s="12"/>
      <c r="D235" s="12"/>
      <c r="E235" s="12"/>
      <c r="F235" s="12"/>
      <c r="G235" s="12"/>
      <c r="H235" s="12"/>
      <c r="I235" s="12"/>
    </row>
    <row r="236" spans="2:9" ht="12.75">
      <c r="B236" s="12"/>
      <c r="C236" s="12"/>
      <c r="D236" s="12"/>
      <c r="E236" s="12"/>
      <c r="F236" s="12"/>
      <c r="G236" s="12"/>
      <c r="H236" s="12"/>
      <c r="I236" s="12"/>
    </row>
    <row r="237" spans="2:9" ht="12.75">
      <c r="B237" s="12"/>
      <c r="C237" s="12"/>
      <c r="D237" s="12"/>
      <c r="E237" s="12"/>
      <c r="F237" s="12"/>
      <c r="G237" s="12"/>
      <c r="H237" s="12"/>
      <c r="I237" s="12"/>
    </row>
    <row r="238" spans="2:9" ht="12.75">
      <c r="B238" s="12"/>
      <c r="C238" s="12"/>
      <c r="D238" s="12"/>
      <c r="E238" s="12"/>
      <c r="F238" s="12"/>
      <c r="G238" s="12"/>
      <c r="H238" s="12"/>
      <c r="I238" s="12"/>
    </row>
    <row r="239" spans="2:9" ht="12.75">
      <c r="B239" s="12"/>
      <c r="C239" s="12"/>
      <c r="D239" s="12"/>
      <c r="E239" s="12"/>
      <c r="F239" s="12"/>
      <c r="G239" s="12"/>
      <c r="H239" s="12"/>
      <c r="I239" s="12"/>
    </row>
    <row r="240" spans="2:9" ht="12.75">
      <c r="B240" s="12"/>
      <c r="C240" s="12"/>
      <c r="D240" s="12"/>
      <c r="E240" s="12"/>
      <c r="F240" s="12"/>
      <c r="G240" s="12"/>
      <c r="H240" s="12"/>
      <c r="I240" s="12"/>
    </row>
    <row r="241" spans="2:9" ht="12.75">
      <c r="B241" s="12"/>
      <c r="C241" s="12"/>
      <c r="D241" s="12"/>
      <c r="E241" s="12"/>
      <c r="F241" s="12"/>
      <c r="G241" s="12"/>
      <c r="H241" s="12"/>
      <c r="I241" s="12"/>
    </row>
    <row r="242" spans="2:9" ht="12.75">
      <c r="B242" s="12"/>
      <c r="C242" s="12"/>
      <c r="D242" s="12"/>
      <c r="E242" s="12"/>
      <c r="F242" s="12"/>
      <c r="G242" s="12"/>
      <c r="H242" s="12"/>
      <c r="I242" s="12"/>
    </row>
    <row r="243" spans="2:9" ht="12.75">
      <c r="B243" s="12"/>
      <c r="C243" s="12"/>
      <c r="D243" s="12"/>
      <c r="E243" s="12"/>
      <c r="F243" s="12"/>
      <c r="G243" s="12"/>
      <c r="H243" s="12"/>
      <c r="I243" s="12"/>
    </row>
    <row r="244" spans="2:9" ht="12.75">
      <c r="B244" s="12"/>
      <c r="C244" s="12"/>
      <c r="D244" s="12"/>
      <c r="E244" s="12"/>
      <c r="F244" s="12"/>
      <c r="G244" s="12"/>
      <c r="H244" s="12"/>
      <c r="I244" s="12"/>
    </row>
    <row r="245" spans="2:9" ht="12.75">
      <c r="B245" s="12"/>
      <c r="C245" s="12"/>
      <c r="D245" s="12"/>
      <c r="E245" s="12"/>
      <c r="F245" s="12"/>
      <c r="G245" s="12"/>
      <c r="H245" s="12"/>
      <c r="I245" s="12"/>
    </row>
    <row r="246" spans="2:9" ht="12.75">
      <c r="B246" s="12"/>
      <c r="C246" s="12"/>
      <c r="D246" s="12"/>
      <c r="E246" s="12"/>
      <c r="F246" s="12"/>
      <c r="G246" s="12"/>
      <c r="H246" s="12"/>
      <c r="I246" s="12"/>
    </row>
    <row r="247" spans="2:9" ht="12.75">
      <c r="B247" s="12"/>
      <c r="C247" s="12"/>
      <c r="D247" s="12"/>
      <c r="E247" s="12"/>
      <c r="F247" s="12"/>
      <c r="G247" s="12"/>
      <c r="H247" s="12"/>
      <c r="I247" s="12"/>
    </row>
    <row r="248" spans="2:9" ht="12.75">
      <c r="B248" s="12"/>
      <c r="C248" s="12"/>
      <c r="D248" s="12"/>
      <c r="E248" s="12"/>
      <c r="F248" s="12"/>
      <c r="G248" s="12"/>
      <c r="H248" s="12"/>
      <c r="I248" s="12"/>
    </row>
    <row r="249" spans="2:9" ht="12.75">
      <c r="B249" s="12"/>
      <c r="C249" s="12"/>
      <c r="D249" s="12"/>
      <c r="E249" s="12"/>
      <c r="F249" s="12"/>
      <c r="G249" s="12"/>
      <c r="H249" s="12"/>
      <c r="I249" s="12"/>
    </row>
    <row r="250" spans="2:9" ht="12.75">
      <c r="B250" s="12"/>
      <c r="C250" s="12"/>
      <c r="D250" s="12"/>
      <c r="E250" s="12"/>
      <c r="F250" s="12"/>
      <c r="G250" s="12"/>
      <c r="H250" s="12"/>
      <c r="I250" s="12"/>
    </row>
    <row r="251" spans="2:9" ht="12.75">
      <c r="B251" s="12"/>
      <c r="C251" s="12"/>
      <c r="D251" s="12"/>
      <c r="E251" s="12"/>
      <c r="F251" s="12"/>
      <c r="G251" s="12"/>
      <c r="H251" s="12"/>
      <c r="I251" s="12"/>
    </row>
    <row r="252" spans="2:9" ht="12.75">
      <c r="B252" s="12"/>
      <c r="C252" s="12"/>
      <c r="D252" s="12"/>
      <c r="E252" s="12"/>
      <c r="F252" s="12"/>
      <c r="G252" s="12"/>
      <c r="H252" s="12"/>
      <c r="I252" s="12"/>
    </row>
    <row r="253" spans="2:9" ht="12.75">
      <c r="B253" s="12"/>
      <c r="C253" s="12"/>
      <c r="D253" s="12"/>
      <c r="E253" s="12"/>
      <c r="F253" s="12"/>
      <c r="G253" s="12"/>
      <c r="H253" s="12"/>
      <c r="I253" s="12"/>
    </row>
    <row r="254" spans="2:9" ht="12.75">
      <c r="B254" s="12"/>
      <c r="C254" s="12"/>
      <c r="D254" s="12"/>
      <c r="E254" s="12"/>
      <c r="F254" s="12"/>
      <c r="G254" s="12"/>
      <c r="H254" s="12"/>
      <c r="I254" s="12"/>
    </row>
    <row r="255" spans="2:9" ht="12.75">
      <c r="B255" s="12"/>
      <c r="C255" s="12"/>
      <c r="D255" s="12"/>
      <c r="E255" s="12"/>
      <c r="F255" s="12"/>
      <c r="G255" s="12"/>
      <c r="H255" s="12"/>
      <c r="I255" s="12"/>
    </row>
    <row r="256" spans="2:9" ht="12.75">
      <c r="B256" s="12"/>
      <c r="C256" s="12"/>
      <c r="D256" s="12"/>
      <c r="E256" s="12"/>
      <c r="F256" s="12"/>
      <c r="G256" s="12"/>
      <c r="H256" s="12"/>
      <c r="I256" s="12"/>
    </row>
    <row r="257" spans="2:9" ht="12.75">
      <c r="B257" s="12"/>
      <c r="C257" s="12"/>
      <c r="D257" s="12"/>
      <c r="E257" s="12"/>
      <c r="F257" s="12"/>
      <c r="G257" s="12"/>
      <c r="H257" s="12"/>
      <c r="I257" s="12"/>
    </row>
    <row r="258" spans="2:9" ht="12.75">
      <c r="B258" s="12"/>
      <c r="C258" s="12"/>
      <c r="D258" s="12"/>
      <c r="E258" s="12"/>
      <c r="F258" s="12"/>
      <c r="G258" s="12"/>
      <c r="H258" s="12"/>
      <c r="I258" s="12"/>
    </row>
    <row r="259" spans="2:9" ht="12.75">
      <c r="B259" s="12"/>
      <c r="C259" s="12"/>
      <c r="D259" s="12"/>
      <c r="E259" s="12"/>
      <c r="F259" s="12"/>
      <c r="G259" s="12"/>
      <c r="H259" s="12"/>
      <c r="I259" s="12"/>
    </row>
    <row r="260" spans="2:9" ht="12.75">
      <c r="B260" s="12"/>
      <c r="C260" s="12"/>
      <c r="D260" s="12"/>
      <c r="E260" s="12"/>
      <c r="F260" s="12"/>
      <c r="G260" s="12"/>
      <c r="H260" s="12"/>
      <c r="I260" s="12"/>
    </row>
    <row r="261" spans="2:9" ht="12.75">
      <c r="B261" s="12"/>
      <c r="C261" s="12"/>
      <c r="D261" s="12"/>
      <c r="E261" s="12"/>
      <c r="F261" s="12"/>
      <c r="G261" s="12"/>
      <c r="H261" s="12"/>
      <c r="I261" s="12"/>
    </row>
    <row r="262" spans="2:9" ht="12.75">
      <c r="B262" s="12"/>
      <c r="C262" s="12"/>
      <c r="D262" s="12"/>
      <c r="E262" s="12"/>
      <c r="F262" s="12"/>
      <c r="G262" s="12"/>
      <c r="H262" s="12"/>
      <c r="I262" s="12"/>
    </row>
    <row r="263" spans="2:9" ht="12.75">
      <c r="B263" s="12"/>
      <c r="C263" s="12"/>
      <c r="D263" s="12"/>
      <c r="E263" s="12"/>
      <c r="F263" s="12"/>
      <c r="G263" s="12"/>
      <c r="H263" s="12"/>
      <c r="I263" s="12"/>
    </row>
    <row r="264" spans="2:9" ht="12.75">
      <c r="B264" s="12"/>
      <c r="C264" s="12"/>
      <c r="D264" s="12"/>
      <c r="E264" s="12"/>
      <c r="F264" s="12"/>
      <c r="G264" s="12"/>
      <c r="H264" s="12"/>
      <c r="I264" s="12"/>
    </row>
    <row r="265" spans="2:9" ht="12.75">
      <c r="B265" s="12"/>
      <c r="C265" s="12"/>
      <c r="D265" s="12"/>
      <c r="E265" s="12"/>
      <c r="F265" s="12"/>
      <c r="G265" s="12"/>
      <c r="H265" s="12"/>
      <c r="I265" s="12"/>
    </row>
    <row r="266" spans="2:9" ht="12.75">
      <c r="B266" s="12"/>
      <c r="C266" s="12"/>
      <c r="D266" s="12"/>
      <c r="E266" s="12"/>
      <c r="F266" s="12"/>
      <c r="G266" s="12"/>
      <c r="H266" s="12"/>
      <c r="I266" s="12"/>
    </row>
    <row r="267" spans="2:9" ht="12.75">
      <c r="B267" s="12"/>
      <c r="C267" s="12"/>
      <c r="D267" s="12"/>
      <c r="E267" s="12"/>
      <c r="F267" s="12"/>
      <c r="G267" s="12"/>
      <c r="H267" s="12"/>
      <c r="I267" s="12"/>
    </row>
    <row r="268" spans="2:9" ht="12.75">
      <c r="B268" s="12"/>
      <c r="C268" s="12"/>
      <c r="D268" s="12"/>
      <c r="E268" s="12"/>
      <c r="F268" s="12"/>
      <c r="G268" s="12"/>
      <c r="H268" s="12"/>
      <c r="I268" s="12"/>
    </row>
    <row r="269" spans="2:9" ht="12.75">
      <c r="B269" s="12"/>
      <c r="C269" s="12"/>
      <c r="D269" s="12"/>
      <c r="E269" s="12"/>
      <c r="F269" s="12"/>
      <c r="G269" s="12"/>
      <c r="H269" s="12"/>
      <c r="I269" s="12"/>
    </row>
    <row r="270" spans="2:9" ht="12.75">
      <c r="B270" s="12"/>
      <c r="C270" s="12"/>
      <c r="D270" s="12"/>
      <c r="E270" s="12"/>
      <c r="F270" s="12"/>
      <c r="G270" s="12"/>
      <c r="H270" s="12"/>
      <c r="I270" s="12"/>
    </row>
    <row r="271" spans="2:9" ht="12.75">
      <c r="B271" s="12"/>
      <c r="C271" s="12"/>
      <c r="D271" s="12"/>
      <c r="E271" s="12"/>
      <c r="F271" s="12"/>
      <c r="G271" s="12"/>
      <c r="H271" s="12"/>
      <c r="I271" s="12"/>
    </row>
    <row r="272" spans="2:9" ht="12.75">
      <c r="B272" s="12"/>
      <c r="C272" s="12"/>
      <c r="D272" s="12"/>
      <c r="E272" s="12"/>
      <c r="F272" s="12"/>
      <c r="G272" s="12"/>
      <c r="H272" s="12"/>
      <c r="I272" s="12"/>
    </row>
    <row r="273" spans="2:9" ht="12.75">
      <c r="B273" s="12"/>
      <c r="C273" s="12"/>
      <c r="D273" s="12"/>
      <c r="E273" s="12"/>
      <c r="F273" s="12"/>
      <c r="G273" s="12"/>
      <c r="H273" s="12"/>
      <c r="I273" s="12"/>
    </row>
    <row r="274" spans="2:9" ht="12.75">
      <c r="B274" s="12"/>
      <c r="C274" s="12"/>
      <c r="D274" s="12"/>
      <c r="E274" s="12"/>
      <c r="F274" s="12"/>
      <c r="G274" s="12"/>
      <c r="H274" s="12"/>
      <c r="I274" s="12"/>
    </row>
    <row r="275" spans="2:9" ht="12.75">
      <c r="B275" s="12"/>
      <c r="C275" s="12"/>
      <c r="D275" s="12"/>
      <c r="E275" s="12"/>
      <c r="F275" s="12"/>
      <c r="G275" s="12"/>
      <c r="H275" s="12"/>
      <c r="I275" s="12"/>
    </row>
    <row r="276" spans="2:9" ht="12.75">
      <c r="B276" s="12"/>
      <c r="C276" s="12"/>
      <c r="D276" s="12"/>
      <c r="E276" s="12"/>
      <c r="F276" s="12"/>
      <c r="G276" s="12"/>
      <c r="H276" s="12"/>
      <c r="I276" s="12"/>
    </row>
    <row r="277" spans="2:9" ht="12.75">
      <c r="B277" s="12"/>
      <c r="C277" s="12"/>
      <c r="D277" s="12"/>
      <c r="E277" s="12"/>
      <c r="F277" s="12"/>
      <c r="G277" s="12"/>
      <c r="H277" s="12"/>
      <c r="I277" s="12"/>
    </row>
    <row r="278" spans="2:9" ht="12.75">
      <c r="B278" s="12"/>
      <c r="C278" s="12"/>
      <c r="D278" s="12"/>
      <c r="E278" s="12"/>
      <c r="F278" s="12"/>
      <c r="G278" s="12"/>
      <c r="H278" s="12"/>
      <c r="I278" s="12"/>
    </row>
    <row r="279" spans="2:9" ht="12.75">
      <c r="B279" s="12"/>
      <c r="C279" s="12"/>
      <c r="D279" s="12"/>
      <c r="E279" s="12"/>
      <c r="F279" s="12"/>
      <c r="G279" s="12"/>
      <c r="H279" s="12"/>
      <c r="I279" s="12"/>
    </row>
    <row r="280" spans="2:9" ht="12.75">
      <c r="B280" s="12"/>
      <c r="C280" s="12"/>
      <c r="D280" s="12"/>
      <c r="E280" s="12"/>
      <c r="F280" s="12"/>
      <c r="G280" s="12"/>
      <c r="H280" s="12"/>
      <c r="I280" s="12"/>
    </row>
    <row r="281" spans="2:9" ht="12.75">
      <c r="B281" s="12"/>
      <c r="C281" s="12"/>
      <c r="D281" s="12"/>
      <c r="E281" s="12"/>
      <c r="F281" s="12"/>
      <c r="G281" s="12"/>
      <c r="H281" s="12"/>
      <c r="I281" s="12"/>
    </row>
    <row r="282" spans="2:9" ht="12.75">
      <c r="B282" s="12"/>
      <c r="C282" s="12"/>
      <c r="D282" s="12"/>
      <c r="E282" s="12"/>
      <c r="F282" s="12"/>
      <c r="G282" s="12"/>
      <c r="H282" s="12"/>
      <c r="I282" s="12"/>
    </row>
    <row r="283" spans="2:9" ht="12.75">
      <c r="B283" s="12"/>
      <c r="C283" s="12"/>
      <c r="D283" s="12"/>
      <c r="E283" s="12"/>
      <c r="F283" s="12"/>
      <c r="G283" s="12"/>
      <c r="H283" s="12"/>
      <c r="I283" s="12"/>
    </row>
    <row r="284" spans="2:9" ht="12.75">
      <c r="B284" s="12"/>
      <c r="C284" s="12"/>
      <c r="D284" s="12"/>
      <c r="E284" s="12"/>
      <c r="F284" s="12"/>
      <c r="G284" s="12"/>
      <c r="H284" s="12"/>
      <c r="I284" s="12"/>
    </row>
    <row r="285" spans="2:9" ht="12.75">
      <c r="B285" s="12"/>
      <c r="C285" s="12"/>
      <c r="D285" s="12"/>
      <c r="E285" s="12"/>
      <c r="F285" s="12"/>
      <c r="G285" s="12"/>
      <c r="H285" s="12"/>
      <c r="I285" s="12"/>
    </row>
    <row r="286" spans="2:9" ht="12.75">
      <c r="B286" s="12"/>
      <c r="C286" s="12"/>
      <c r="D286" s="12"/>
      <c r="E286" s="12"/>
      <c r="F286" s="12"/>
      <c r="G286" s="12"/>
      <c r="H286" s="12"/>
      <c r="I286" s="12"/>
    </row>
    <row r="287" spans="2:9" ht="12.75">
      <c r="B287" s="12"/>
      <c r="C287" s="12"/>
      <c r="D287" s="12"/>
      <c r="E287" s="12"/>
      <c r="F287" s="12"/>
      <c r="G287" s="12"/>
      <c r="H287" s="12"/>
      <c r="I287" s="12"/>
    </row>
    <row r="288" spans="2:9" ht="12.75">
      <c r="B288" s="12"/>
      <c r="C288" s="12"/>
      <c r="D288" s="12"/>
      <c r="E288" s="12"/>
      <c r="F288" s="12"/>
      <c r="G288" s="12"/>
      <c r="H288" s="12"/>
      <c r="I288" s="12"/>
    </row>
    <row r="289" spans="2:9" ht="12.75">
      <c r="B289" s="12"/>
      <c r="C289" s="12"/>
      <c r="D289" s="12"/>
      <c r="E289" s="12"/>
      <c r="F289" s="12"/>
      <c r="G289" s="12"/>
      <c r="H289" s="12"/>
      <c r="I289" s="12"/>
    </row>
    <row r="290" spans="2:9" ht="12.75">
      <c r="B290" s="12"/>
      <c r="C290" s="12"/>
      <c r="D290" s="12"/>
      <c r="E290" s="12"/>
      <c r="F290" s="12"/>
      <c r="G290" s="12"/>
      <c r="H290" s="12"/>
      <c r="I290" s="12"/>
    </row>
    <row r="291" spans="2:9" ht="12.75">
      <c r="B291" s="12"/>
      <c r="C291" s="12"/>
      <c r="D291" s="12"/>
      <c r="E291" s="12"/>
      <c r="F291" s="12"/>
      <c r="G291" s="12"/>
      <c r="H291" s="12"/>
      <c r="I291" s="12"/>
    </row>
    <row r="292" spans="2:9" ht="12.75">
      <c r="B292" s="12"/>
      <c r="C292" s="12"/>
      <c r="D292" s="12"/>
      <c r="E292" s="12"/>
      <c r="F292" s="12"/>
      <c r="G292" s="12"/>
      <c r="H292" s="12"/>
      <c r="I292" s="12"/>
    </row>
    <row r="293" spans="2:9" ht="12.75">
      <c r="B293" s="12"/>
      <c r="C293" s="12"/>
      <c r="D293" s="12"/>
      <c r="E293" s="12"/>
      <c r="F293" s="12"/>
      <c r="G293" s="12"/>
      <c r="H293" s="12"/>
      <c r="I293" s="12"/>
    </row>
    <row r="294" spans="2:9" ht="12.75">
      <c r="B294" s="12"/>
      <c r="C294" s="12"/>
      <c r="D294" s="12"/>
      <c r="E294" s="12"/>
      <c r="F294" s="12"/>
      <c r="G294" s="12"/>
      <c r="H294" s="12"/>
      <c r="I294" s="12"/>
    </row>
    <row r="295" spans="2:9" ht="12.75">
      <c r="B295" s="12"/>
      <c r="C295" s="12"/>
      <c r="D295" s="12"/>
      <c r="E295" s="12"/>
      <c r="F295" s="12"/>
      <c r="G295" s="12"/>
      <c r="H295" s="12"/>
      <c r="I295" s="12"/>
    </row>
    <row r="296" spans="2:9" ht="12.75">
      <c r="B296" s="12"/>
      <c r="C296" s="12"/>
      <c r="D296" s="12"/>
      <c r="E296" s="12"/>
      <c r="F296" s="12"/>
      <c r="G296" s="12"/>
      <c r="H296" s="12"/>
      <c r="I296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0" customWidth="1"/>
    <col min="2" max="2" width="13.8515625" style="0" bestFit="1" customWidth="1"/>
  </cols>
  <sheetData>
    <row r="1" ht="12.75">
      <c r="A1" s="1" t="s">
        <v>25</v>
      </c>
    </row>
    <row r="3" spans="1:4" ht="12.75">
      <c r="A3" t="s">
        <v>5</v>
      </c>
      <c r="B3" s="2">
        <v>0</v>
      </c>
      <c r="C3" s="2">
        <v>1</v>
      </c>
      <c r="D3" s="2">
        <v>2</v>
      </c>
    </row>
    <row r="4" spans="1:4" ht="12.75">
      <c r="A4" t="s">
        <v>6</v>
      </c>
      <c r="B4" s="8">
        <v>-2500000</v>
      </c>
      <c r="C4" s="8">
        <v>5500000</v>
      </c>
      <c r="D4" s="8">
        <v>-3024000</v>
      </c>
    </row>
    <row r="6" spans="1:2" ht="12.75">
      <c r="A6" s="2" t="s">
        <v>7</v>
      </c>
      <c r="B6" s="2" t="s">
        <v>10</v>
      </c>
    </row>
    <row r="7" spans="1:2" ht="12.75">
      <c r="A7" s="5">
        <v>0.04</v>
      </c>
      <c r="B7" s="8">
        <f>$B$4+NPV(A7,$C$4:$D$4)</f>
        <v>-7396.449704141822</v>
      </c>
    </row>
    <row r="8" spans="1:2" ht="12.75">
      <c r="A8" s="5">
        <v>0.06</v>
      </c>
      <c r="B8" s="8">
        <f aca="true" t="shared" si="0" ref="B8:B13">$B$4+NPV(A8,$C$4:$D$4)</f>
        <v>-2669.989320043009</v>
      </c>
    </row>
    <row r="9" spans="1:2" ht="12.75">
      <c r="A9" s="5">
        <v>0.08</v>
      </c>
      <c r="B9" s="8">
        <f t="shared" si="0"/>
        <v>0</v>
      </c>
    </row>
    <row r="10" spans="1:2" ht="12.75">
      <c r="A10" s="5">
        <v>0.1</v>
      </c>
      <c r="B10" s="8">
        <f t="shared" si="0"/>
        <v>826.4462809916586</v>
      </c>
    </row>
    <row r="11" spans="1:2" ht="12.75">
      <c r="A11" s="5">
        <v>0.12</v>
      </c>
      <c r="B11" s="8">
        <f t="shared" si="0"/>
        <v>0</v>
      </c>
    </row>
    <row r="12" spans="1:2" ht="12.75">
      <c r="A12" s="5">
        <v>0.14</v>
      </c>
      <c r="B12" s="8">
        <f t="shared" si="0"/>
        <v>-2308.4025854109786</v>
      </c>
    </row>
    <row r="13" spans="1:2" ht="12.75">
      <c r="A13" s="5">
        <v>0.16</v>
      </c>
      <c r="B13" s="8">
        <f t="shared" si="0"/>
        <v>-5945.3032104638405</v>
      </c>
    </row>
    <row r="14" spans="1:2" ht="12.75">
      <c r="A14" s="19"/>
      <c r="B14" s="8"/>
    </row>
    <row r="15" spans="1:2" ht="12.75">
      <c r="A15" s="21" t="s">
        <v>27</v>
      </c>
      <c r="B15" s="8"/>
    </row>
    <row r="16" spans="1:2" ht="12.75">
      <c r="A16" s="21" t="s">
        <v>28</v>
      </c>
      <c r="B16" s="8"/>
    </row>
    <row r="17" spans="1:2" ht="12.75">
      <c r="A17" s="5">
        <f>IRR(B4:D4,0.02)</f>
        <v>0.08000000000000032</v>
      </c>
      <c r="B17" s="8"/>
    </row>
    <row r="18" ht="12.75">
      <c r="A18" s="5">
        <f>IRR(B4:D4,0.2)</f>
        <v>0.12000000000011825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4.8515625" style="0" customWidth="1"/>
  </cols>
  <sheetData>
    <row r="1" ht="12.75">
      <c r="A1" s="1" t="s">
        <v>26</v>
      </c>
    </row>
    <row r="3" ht="12.75">
      <c r="A3" t="s">
        <v>29</v>
      </c>
    </row>
    <row r="4" spans="1:4" ht="12.75">
      <c r="A4" t="s">
        <v>5</v>
      </c>
      <c r="B4" s="2">
        <v>0</v>
      </c>
      <c r="C4" s="2">
        <v>1</v>
      </c>
      <c r="D4" s="2">
        <v>2</v>
      </c>
    </row>
    <row r="5" spans="1:4" ht="12.75">
      <c r="A5" t="s">
        <v>30</v>
      </c>
      <c r="B5" s="8">
        <v>-100</v>
      </c>
      <c r="C5" s="8">
        <v>210</v>
      </c>
      <c r="D5" s="8">
        <v>-108</v>
      </c>
    </row>
    <row r="7" spans="1:3" ht="12.75">
      <c r="A7" s="2" t="s">
        <v>14</v>
      </c>
      <c r="B7" s="2" t="s">
        <v>10</v>
      </c>
      <c r="C7" t="s">
        <v>37</v>
      </c>
    </row>
    <row r="8" spans="1:3" ht="12.75">
      <c r="A8" s="5">
        <v>-0.2</v>
      </c>
      <c r="B8" s="11">
        <f>$B$5+NPV(A8,$C$5:$D$5)</f>
        <v>-6.25</v>
      </c>
      <c r="C8" s="25">
        <f>IRR(B5:D5,0)</f>
        <v>-0.10000000000549436</v>
      </c>
    </row>
    <row r="9" spans="1:3" ht="12.75">
      <c r="A9" s="5">
        <v>-0.15</v>
      </c>
      <c r="B9" s="11">
        <f aca="true" t="shared" si="0" ref="B9:B18">$B$5+NPV(A9,$C$5:$D$5)</f>
        <v>-2.422145328719722</v>
      </c>
      <c r="C9" s="25">
        <f>IRR(B5:D5,0.1)</f>
        <v>0.19999999999977913</v>
      </c>
    </row>
    <row r="10" spans="1:2" ht="12.75">
      <c r="A10" s="5">
        <v>-0.1</v>
      </c>
      <c r="B10" s="11">
        <f t="shared" si="0"/>
        <v>0</v>
      </c>
    </row>
    <row r="11" spans="1:2" ht="12.75">
      <c r="A11" s="5">
        <v>-0.05</v>
      </c>
      <c r="B11" s="11">
        <f t="shared" si="0"/>
        <v>1.3850415512465304</v>
      </c>
    </row>
    <row r="12" spans="1:2" ht="12.75">
      <c r="A12" s="5">
        <v>0</v>
      </c>
      <c r="B12" s="11">
        <f t="shared" si="0"/>
        <v>2</v>
      </c>
    </row>
    <row r="13" spans="1:2" ht="12.75">
      <c r="A13" s="5">
        <v>0.05</v>
      </c>
      <c r="B13" s="11">
        <f t="shared" si="0"/>
        <v>2.040816326530617</v>
      </c>
    </row>
    <row r="14" spans="1:2" ht="12.75">
      <c r="A14" s="5">
        <v>0.1</v>
      </c>
      <c r="B14" s="11">
        <f t="shared" si="0"/>
        <v>1.652892561983478</v>
      </c>
    </row>
    <row r="15" spans="1:2" ht="12.75">
      <c r="A15" s="5">
        <v>0.15</v>
      </c>
      <c r="B15" s="11">
        <f t="shared" si="0"/>
        <v>0.9451795841209929</v>
      </c>
    </row>
    <row r="16" spans="1:2" ht="12.75">
      <c r="A16" s="5">
        <v>0.2</v>
      </c>
      <c r="B16" s="11">
        <f t="shared" si="0"/>
        <v>0</v>
      </c>
    </row>
    <row r="17" spans="1:2" ht="12.75">
      <c r="A17" s="5">
        <v>0.25</v>
      </c>
      <c r="B17" s="11">
        <f t="shared" si="0"/>
        <v>-1.1200000000000045</v>
      </c>
    </row>
    <row r="18" spans="1:2" ht="12.75">
      <c r="A18" s="5">
        <v>0.3</v>
      </c>
      <c r="B18" s="11">
        <f t="shared" si="0"/>
        <v>-2.366863905325445</v>
      </c>
    </row>
    <row r="19" ht="12.75">
      <c r="A19" s="2"/>
    </row>
    <row r="23" ht="12.75">
      <c r="A23" t="s">
        <v>24</v>
      </c>
    </row>
    <row r="24" spans="1:4" ht="12.75">
      <c r="A24" t="s">
        <v>5</v>
      </c>
      <c r="B24" s="2">
        <v>0</v>
      </c>
      <c r="C24" s="2">
        <v>1</v>
      </c>
      <c r="D24" s="2">
        <v>2</v>
      </c>
    </row>
    <row r="25" spans="1:4" ht="12.75">
      <c r="A25" t="s">
        <v>30</v>
      </c>
      <c r="B25" s="8">
        <v>-4000</v>
      </c>
      <c r="C25" s="8">
        <v>12000</v>
      </c>
      <c r="D25" s="8">
        <v>-10000</v>
      </c>
    </row>
    <row r="27" spans="1:2" ht="12.75">
      <c r="A27" s="2" t="s">
        <v>14</v>
      </c>
      <c r="B27" s="2" t="s">
        <v>10</v>
      </c>
    </row>
    <row r="28" spans="1:3" ht="12.75">
      <c r="A28" s="5">
        <v>0</v>
      </c>
      <c r="B28" s="16">
        <f>$B$25+NPV(A28,$C$25:$D$25)</f>
        <v>-2000</v>
      </c>
      <c r="C28" s="25"/>
    </row>
    <row r="29" spans="1:3" ht="12.75">
      <c r="A29" s="5">
        <v>0.2</v>
      </c>
      <c r="B29" s="16">
        <f aca="true" t="shared" si="1" ref="B29:B38">$B$25+NPV(A29,$C$25:$D$25)</f>
        <v>-944.4444444444448</v>
      </c>
      <c r="C29" s="25"/>
    </row>
    <row r="30" spans="1:2" ht="12.75">
      <c r="A30" s="5">
        <v>0.4</v>
      </c>
      <c r="B30" s="16">
        <f t="shared" si="1"/>
        <v>-530.612244897959</v>
      </c>
    </row>
    <row r="31" spans="1:2" ht="12.75">
      <c r="A31" s="5">
        <v>0.6</v>
      </c>
      <c r="B31" s="16">
        <f t="shared" si="1"/>
        <v>-406.25</v>
      </c>
    </row>
    <row r="32" spans="1:2" ht="12.75">
      <c r="A32" s="5">
        <v>0.8</v>
      </c>
      <c r="B32" s="16">
        <f t="shared" si="1"/>
        <v>-419.75308641975334</v>
      </c>
    </row>
    <row r="33" spans="1:2" ht="12.75">
      <c r="A33" s="5">
        <v>1</v>
      </c>
      <c r="B33" s="16">
        <f t="shared" si="1"/>
        <v>-500</v>
      </c>
    </row>
    <row r="34" spans="1:2" ht="12.75">
      <c r="A34" s="5">
        <v>1.2</v>
      </c>
      <c r="B34" s="16">
        <f t="shared" si="1"/>
        <v>-611.5702479338843</v>
      </c>
    </row>
    <row r="35" spans="1:2" ht="12.75">
      <c r="A35" s="5">
        <v>1.4</v>
      </c>
      <c r="B35" s="16">
        <f t="shared" si="1"/>
        <v>-736.1111111111113</v>
      </c>
    </row>
    <row r="36" spans="1:2" ht="12.75">
      <c r="A36" s="5">
        <v>1.6</v>
      </c>
      <c r="B36" s="16">
        <f t="shared" si="1"/>
        <v>-863.9053254437868</v>
      </c>
    </row>
    <row r="37" spans="1:2" ht="12.75">
      <c r="A37" s="5">
        <v>1.8</v>
      </c>
      <c r="B37" s="16">
        <f t="shared" si="1"/>
        <v>-989.795918367347</v>
      </c>
    </row>
    <row r="38" spans="1:2" ht="12.75">
      <c r="A38" s="5">
        <v>2</v>
      </c>
      <c r="B38" s="16">
        <f t="shared" si="1"/>
        <v>-1111.1111111111113</v>
      </c>
    </row>
    <row r="39" spans="1:2" ht="12.75">
      <c r="A39" s="19"/>
      <c r="B39" s="16"/>
    </row>
    <row r="40" spans="1:2" ht="12.75">
      <c r="A40" s="19"/>
      <c r="B40" s="16"/>
    </row>
    <row r="41" spans="1:2" ht="12.75">
      <c r="A41" s="19"/>
      <c r="B41" s="16"/>
    </row>
    <row r="42" spans="1:2" ht="12.75">
      <c r="A42" s="19"/>
      <c r="B42" s="16"/>
    </row>
    <row r="43" ht="12.75">
      <c r="A43" t="s">
        <v>31</v>
      </c>
    </row>
    <row r="44" spans="1:5" ht="12.75">
      <c r="A44" t="s">
        <v>5</v>
      </c>
      <c r="B44" s="2">
        <v>0</v>
      </c>
      <c r="C44" s="2">
        <v>1</v>
      </c>
      <c r="D44" s="2">
        <v>2</v>
      </c>
      <c r="E44" s="2">
        <v>3</v>
      </c>
    </row>
    <row r="45" spans="1:5" ht="12.75">
      <c r="A45" t="s">
        <v>30</v>
      </c>
      <c r="B45" s="8">
        <v>-500</v>
      </c>
      <c r="C45" s="8">
        <v>1850</v>
      </c>
      <c r="D45" s="8">
        <v>-2270</v>
      </c>
      <c r="E45" s="8">
        <v>924</v>
      </c>
    </row>
    <row r="47" spans="1:3" ht="12.75">
      <c r="A47" s="2" t="s">
        <v>14</v>
      </c>
      <c r="B47" s="2" t="s">
        <v>10</v>
      </c>
      <c r="C47" t="s">
        <v>37</v>
      </c>
    </row>
    <row r="48" spans="1:3" ht="12.75">
      <c r="A48" s="5">
        <v>0</v>
      </c>
      <c r="B48" s="22">
        <f>$B$45+NPV(A48,$C$45:$E$45)</f>
        <v>4</v>
      </c>
      <c r="C48" s="25">
        <f>IRR($B$45:$E$45,0)</f>
        <v>0.10000000000001495</v>
      </c>
    </row>
    <row r="49" spans="1:3" ht="12.75">
      <c r="A49" s="5">
        <v>0.05</v>
      </c>
      <c r="B49" s="22">
        <f aca="true" t="shared" si="2" ref="B49:B58">$B$45+NPV(A49,$C$45:$E$45)</f>
        <v>1.133786848072475</v>
      </c>
      <c r="C49" s="25">
        <f>IRR($B$45:$E$45,0.18)</f>
        <v>0.19999999999997353</v>
      </c>
    </row>
    <row r="50" spans="1:3" ht="12.75">
      <c r="A50" s="5">
        <v>0.1</v>
      </c>
      <c r="B50" s="22">
        <f t="shared" si="2"/>
        <v>0</v>
      </c>
      <c r="C50" s="25">
        <f>IRR($B$45:$E$45,0.5)</f>
        <v>0.3999999999999981</v>
      </c>
    </row>
    <row r="51" spans="1:2" ht="12.75">
      <c r="A51" s="5">
        <v>0.15</v>
      </c>
      <c r="B51" s="22">
        <f t="shared" si="2"/>
        <v>-0.20547382263492864</v>
      </c>
    </row>
    <row r="52" spans="1:2" ht="12.75">
      <c r="A52" s="5">
        <v>0.2</v>
      </c>
      <c r="B52" s="22">
        <f t="shared" si="2"/>
        <v>0</v>
      </c>
    </row>
    <row r="53" spans="1:2" ht="12.75">
      <c r="A53" s="5">
        <v>0.25</v>
      </c>
      <c r="B53" s="22">
        <f t="shared" si="2"/>
        <v>0.2880000000000109</v>
      </c>
    </row>
    <row r="54" spans="1:2" ht="12.75">
      <c r="A54" s="5">
        <v>0.3</v>
      </c>
      <c r="B54" s="22">
        <f t="shared" si="2"/>
        <v>0.4551661356393879</v>
      </c>
    </row>
    <row r="55" spans="1:2" ht="12.75">
      <c r="A55" s="5">
        <v>0.35</v>
      </c>
      <c r="B55" s="22">
        <f t="shared" si="2"/>
        <v>0.3810394756897608</v>
      </c>
    </row>
    <row r="56" spans="1:2" ht="12.75">
      <c r="A56" s="5">
        <v>0.4</v>
      </c>
      <c r="B56" s="22">
        <f t="shared" si="2"/>
        <v>0</v>
      </c>
    </row>
    <row r="57" spans="1:2" ht="12.75">
      <c r="A57" s="5">
        <v>0.45</v>
      </c>
      <c r="B57" s="22">
        <f t="shared" si="2"/>
        <v>-0.717536594366436</v>
      </c>
    </row>
    <row r="58" spans="1:2" ht="12.75">
      <c r="A58" s="5">
        <v>0.5</v>
      </c>
      <c r="B58" s="22">
        <f t="shared" si="2"/>
        <v>-1.7777777777776578</v>
      </c>
    </row>
    <row r="59" ht="12.75">
      <c r="A59" s="2"/>
    </row>
    <row r="60" ht="12.75">
      <c r="A60" s="2"/>
    </row>
    <row r="64" ht="12.75">
      <c r="A64" t="s">
        <v>32</v>
      </c>
    </row>
    <row r="65" spans="1:5" ht="12.75">
      <c r="A65" t="s">
        <v>5</v>
      </c>
      <c r="B65" s="2">
        <v>0</v>
      </c>
      <c r="C65" s="2">
        <v>1</v>
      </c>
      <c r="D65" s="2">
        <v>2</v>
      </c>
      <c r="E65" s="2">
        <v>3</v>
      </c>
    </row>
    <row r="66" spans="1:5" ht="12.75">
      <c r="A66" t="s">
        <v>30</v>
      </c>
      <c r="B66" s="8">
        <v>-200</v>
      </c>
      <c r="C66" s="8">
        <v>70</v>
      </c>
      <c r="D66" s="8">
        <v>269</v>
      </c>
      <c r="E66" s="8">
        <v>-55</v>
      </c>
    </row>
    <row r="68" spans="1:10" ht="12.75">
      <c r="A68" t="s">
        <v>37</v>
      </c>
      <c r="I68" s="2" t="s">
        <v>14</v>
      </c>
      <c r="J68" s="2" t="s">
        <v>10</v>
      </c>
    </row>
    <row r="69" spans="1:10" ht="12.75">
      <c r="A69" s="25">
        <v>-2.1</v>
      </c>
      <c r="I69" s="23">
        <v>-3</v>
      </c>
      <c r="J69" s="24">
        <f>$B$66+NPV(I69,$C$66:$E$66)</f>
        <v>-160.875</v>
      </c>
    </row>
    <row r="70" spans="1:10" ht="12.75">
      <c r="A70" s="25">
        <f>IRR($B$66:$E$66,-0.9)</f>
        <v>-0.8000000000000004</v>
      </c>
      <c r="I70" s="23">
        <v>-2.98</v>
      </c>
      <c r="J70" s="24">
        <f>$B$66+NPV(I70,$C$66:$E$66)</f>
        <v>-159.65264315432665</v>
      </c>
    </row>
    <row r="71" spans="1:10" ht="12.75">
      <c r="A71" s="25">
        <f>IRR($B$66:$E$66,-0.5)</f>
        <v>0.24999999999999975</v>
      </c>
      <c r="I71" s="23">
        <v>-2.96</v>
      </c>
      <c r="J71" s="24">
        <f aca="true" t="shared" si="3" ref="J71:J134">$B$66+NPV(I71,$C$66:$E$66)</f>
        <v>-158.38681161760832</v>
      </c>
    </row>
    <row r="72" spans="9:10" ht="12.75">
      <c r="I72" s="23">
        <v>-2.94</v>
      </c>
      <c r="J72" s="24">
        <f t="shared" si="3"/>
        <v>-157.075535268382</v>
      </c>
    </row>
    <row r="73" spans="9:10" ht="12.75">
      <c r="I73" s="23">
        <v>-2.92</v>
      </c>
      <c r="J73" s="24">
        <f t="shared" si="3"/>
        <v>-155.7167335792824</v>
      </c>
    </row>
    <row r="74" spans="9:10" ht="12.75">
      <c r="I74" s="23">
        <v>-2.9</v>
      </c>
      <c r="J74" s="24">
        <f t="shared" si="3"/>
        <v>-154.3082081936142</v>
      </c>
    </row>
    <row r="75" spans="9:10" ht="12.75">
      <c r="I75" s="23">
        <v>-2.88</v>
      </c>
      <c r="J75" s="24">
        <f t="shared" si="3"/>
        <v>-152.84763491711854</v>
      </c>
    </row>
    <row r="76" spans="9:10" ht="12.75">
      <c r="I76" s="23">
        <v>-2.86</v>
      </c>
      <c r="J76" s="24">
        <f t="shared" si="3"/>
        <v>-151.33255507193945</v>
      </c>
    </row>
    <row r="77" spans="9:10" ht="12.75">
      <c r="I77" s="23">
        <v>-2.84</v>
      </c>
      <c r="J77" s="24">
        <f t="shared" si="3"/>
        <v>-149.7603661543519</v>
      </c>
    </row>
    <row r="78" spans="9:10" ht="12.75">
      <c r="I78" s="23">
        <v>-2.82</v>
      </c>
      <c r="J78" s="24">
        <f t="shared" si="3"/>
        <v>-148.12831173174126</v>
      </c>
    </row>
    <row r="79" spans="9:10" ht="12.75">
      <c r="I79" s="23">
        <v>-2.8</v>
      </c>
      <c r="J79" s="24">
        <f t="shared" si="3"/>
        <v>-146.43347050754457</v>
      </c>
    </row>
    <row r="80" spans="9:10" ht="12.75">
      <c r="I80" s="23">
        <v>-2.78</v>
      </c>
      <c r="J80" s="24">
        <f t="shared" si="3"/>
        <v>-144.67274447528897</v>
      </c>
    </row>
    <row r="81" spans="9:10" ht="12.75">
      <c r="I81" s="23">
        <v>-2.76</v>
      </c>
      <c r="J81" s="24">
        <f t="shared" si="3"/>
        <v>-142.84284607438013</v>
      </c>
    </row>
    <row r="82" spans="9:10" ht="12.75">
      <c r="I82" s="23">
        <v>-2.74</v>
      </c>
      <c r="J82" s="24">
        <f t="shared" si="3"/>
        <v>-140.94028425079313</v>
      </c>
    </row>
    <row r="83" spans="9:10" ht="12.75">
      <c r="I83" s="23">
        <v>-2.72</v>
      </c>
      <c r="J83" s="24">
        <f t="shared" si="3"/>
        <v>-138.96134931515465</v>
      </c>
    </row>
    <row r="84" spans="9:10" ht="12.75">
      <c r="I84" s="23">
        <v>-2.7</v>
      </c>
      <c r="J84" s="24">
        <f t="shared" si="3"/>
        <v>-136.9020964787299</v>
      </c>
    </row>
    <row r="85" spans="9:10" ht="12.75">
      <c r="I85" s="23">
        <v>-2.68</v>
      </c>
      <c r="J85" s="24">
        <f t="shared" si="3"/>
        <v>-134.75832793434836</v>
      </c>
    </row>
    <row r="86" spans="9:10" ht="12.75">
      <c r="I86" s="23">
        <v>-2.66</v>
      </c>
      <c r="J86" s="24">
        <f t="shared" si="3"/>
        <v>-132.5255733341262</v>
      </c>
    </row>
    <row r="87" spans="9:10" ht="12.75">
      <c r="I87" s="23">
        <v>-2.64</v>
      </c>
      <c r="J87" s="24">
        <f t="shared" si="3"/>
        <v>-130.19906849871595</v>
      </c>
    </row>
    <row r="88" spans="9:10" ht="12.75">
      <c r="I88" s="23">
        <v>-2.62</v>
      </c>
      <c r="J88" s="24">
        <f t="shared" si="3"/>
        <v>-127.773732173468</v>
      </c>
    </row>
    <row r="89" spans="9:10" ht="12.75">
      <c r="I89" s="23">
        <v>-2.6</v>
      </c>
      <c r="J89" s="24">
        <f t="shared" si="3"/>
        <v>-125.244140625</v>
      </c>
    </row>
    <row r="90" spans="9:10" ht="12.75">
      <c r="I90" s="23">
        <v>-2.58</v>
      </c>
      <c r="J90" s="24">
        <f t="shared" si="3"/>
        <v>-122.60449984686811</v>
      </c>
    </row>
    <row r="91" spans="9:10" ht="12.75">
      <c r="I91" s="23">
        <v>-2.56</v>
      </c>
      <c r="J91" s="24">
        <f t="shared" si="3"/>
        <v>-119.84861511488731</v>
      </c>
    </row>
    <row r="92" spans="1:10" ht="12.75">
      <c r="A92" t="s">
        <v>33</v>
      </c>
      <c r="I92" s="23">
        <v>-2.54</v>
      </c>
      <c r="J92" s="24">
        <f t="shared" si="3"/>
        <v>-116.96985760065537</v>
      </c>
    </row>
    <row r="93" spans="1:10" ht="12.75">
      <c r="A93" t="s">
        <v>5</v>
      </c>
      <c r="B93" s="2">
        <v>0</v>
      </c>
      <c r="C93" s="2">
        <v>1</v>
      </c>
      <c r="D93" s="2">
        <v>2</v>
      </c>
      <c r="E93" s="2"/>
      <c r="I93" s="23">
        <v>-2.52</v>
      </c>
      <c r="J93" s="24">
        <f t="shared" si="3"/>
        <v>-113.96112771541043</v>
      </c>
    </row>
    <row r="94" spans="1:10" ht="12.75">
      <c r="A94" t="s">
        <v>30</v>
      </c>
      <c r="B94" s="8">
        <v>-1000</v>
      </c>
      <c r="C94" s="8">
        <v>-800</v>
      </c>
      <c r="D94" s="8">
        <v>2400</v>
      </c>
      <c r="E94" s="8"/>
      <c r="F94" s="2" t="s">
        <v>14</v>
      </c>
      <c r="G94" s="2" t="s">
        <v>10</v>
      </c>
      <c r="I94" s="23">
        <v>-2.5</v>
      </c>
      <c r="J94" s="24">
        <f t="shared" si="3"/>
        <v>-110.81481481481482</v>
      </c>
    </row>
    <row r="95" spans="6:10" ht="12.75">
      <c r="F95" s="23">
        <v>-4</v>
      </c>
      <c r="G95" s="24">
        <f>$B$94+NPV(F95,$C$94:$D$94)</f>
        <v>-466.66666666666663</v>
      </c>
      <c r="I95" s="23">
        <v>-2.48</v>
      </c>
      <c r="J95" s="24">
        <f t="shared" si="3"/>
        <v>-107.52275284780761</v>
      </c>
    </row>
    <row r="96" spans="1:10" ht="12.75">
      <c r="A96" t="s">
        <v>15</v>
      </c>
      <c r="B96" s="26">
        <f>IRR(B94:D94)</f>
        <v>0.1999999999973336</v>
      </c>
      <c r="F96" s="23">
        <v>-3.8</v>
      </c>
      <c r="G96" s="24">
        <f aca="true" t="shared" si="4" ref="G96:G120">$B$94+NPV(F96,$C$94:$D$94)</f>
        <v>-408.1632653061223</v>
      </c>
      <c r="I96" s="23">
        <v>-2.46</v>
      </c>
      <c r="J96" s="24">
        <f t="shared" si="3"/>
        <v>-104.07617147836726</v>
      </c>
    </row>
    <row r="97" spans="6:10" ht="12.75">
      <c r="F97" s="23">
        <v>-3.6</v>
      </c>
      <c r="G97" s="24">
        <f t="shared" si="4"/>
        <v>-337.2781065088758</v>
      </c>
      <c r="I97" s="23">
        <v>-2.44</v>
      </c>
      <c r="J97" s="24">
        <f t="shared" si="3"/>
        <v>-100.46564214677639</v>
      </c>
    </row>
    <row r="98" spans="6:10" ht="12.75">
      <c r="F98" s="23">
        <v>-3.4</v>
      </c>
      <c r="G98" s="24">
        <f t="shared" si="4"/>
        <v>-250</v>
      </c>
      <c r="I98" s="23">
        <v>-2.42</v>
      </c>
      <c r="J98" s="24">
        <f t="shared" si="3"/>
        <v>-96.68101846548443</v>
      </c>
    </row>
    <row r="99" spans="6:10" ht="12.75">
      <c r="F99" s="23">
        <v>-3.2</v>
      </c>
      <c r="G99" s="24">
        <f t="shared" si="4"/>
        <v>-140.4958677685952</v>
      </c>
      <c r="I99" s="23">
        <v>-2.4</v>
      </c>
      <c r="J99" s="24">
        <f t="shared" si="3"/>
        <v>-92.71137026239063</v>
      </c>
    </row>
    <row r="100" spans="6:10" ht="12.75">
      <c r="F100" s="23">
        <v>-3</v>
      </c>
      <c r="G100" s="24">
        <f t="shared" si="4"/>
        <v>0</v>
      </c>
      <c r="I100" s="23">
        <v>-2.38</v>
      </c>
      <c r="J100" s="24">
        <f t="shared" si="3"/>
        <v>-88.54491048951473</v>
      </c>
    </row>
    <row r="101" spans="6:10" ht="12.75">
      <c r="F101" s="23">
        <v>-2.8</v>
      </c>
      <c r="G101" s="24">
        <f t="shared" si="4"/>
        <v>185.18518518518545</v>
      </c>
      <c r="I101" s="23">
        <v>-2.36</v>
      </c>
      <c r="J101" s="24">
        <f t="shared" si="3"/>
        <v>-84.16891410543454</v>
      </c>
    </row>
    <row r="102" spans="6:10" ht="12.75">
      <c r="F102" s="23">
        <v>-2.6</v>
      </c>
      <c r="G102" s="24">
        <f t="shared" si="4"/>
        <v>437.5</v>
      </c>
      <c r="I102" s="23">
        <v>-2.34</v>
      </c>
      <c r="J102" s="24">
        <f t="shared" si="3"/>
        <v>-79.56962791300789</v>
      </c>
    </row>
    <row r="103" spans="6:10" ht="12.75">
      <c r="F103" s="23">
        <v>-2.4</v>
      </c>
      <c r="G103" s="24">
        <f t="shared" si="4"/>
        <v>795.9183673469392</v>
      </c>
      <c r="I103" s="23">
        <v>-2.32</v>
      </c>
      <c r="J103" s="24">
        <f t="shared" si="3"/>
        <v>-74.73217018671559</v>
      </c>
    </row>
    <row r="104" spans="6:10" ht="12.75">
      <c r="F104" s="23">
        <v>-2.2</v>
      </c>
      <c r="G104" s="24">
        <f t="shared" si="4"/>
        <v>1333.333333333333</v>
      </c>
      <c r="I104" s="23">
        <v>-2.3</v>
      </c>
      <c r="J104" s="24">
        <f t="shared" si="3"/>
        <v>-69.64041875284471</v>
      </c>
    </row>
    <row r="105" spans="6:10" ht="12.75">
      <c r="F105" s="23">
        <v>-2</v>
      </c>
      <c r="G105" s="24">
        <f t="shared" si="4"/>
        <v>2200</v>
      </c>
      <c r="I105" s="23">
        <v>-2.28</v>
      </c>
      <c r="J105" s="24">
        <f t="shared" si="3"/>
        <v>-64.27688598632807</v>
      </c>
    </row>
    <row r="106" spans="6:10" ht="12.75">
      <c r="F106" s="23">
        <v>-1.8</v>
      </c>
      <c r="G106" s="24">
        <f t="shared" si="4"/>
        <v>3750</v>
      </c>
      <c r="I106" s="23">
        <v>-2.26</v>
      </c>
      <c r="J106" s="24">
        <f t="shared" si="3"/>
        <v>-58.62257895515637</v>
      </c>
    </row>
    <row r="107" spans="6:10" ht="12.75">
      <c r="F107" s="23">
        <v>-1.6</v>
      </c>
      <c r="G107" s="24">
        <f t="shared" si="4"/>
        <v>6999.999999999999</v>
      </c>
      <c r="I107" s="23">
        <v>-2.24</v>
      </c>
      <c r="J107" s="24">
        <f t="shared" si="3"/>
        <v>-52.65684267060527</v>
      </c>
    </row>
    <row r="108" spans="6:10" ht="12.75">
      <c r="F108" s="23">
        <v>-1.4</v>
      </c>
      <c r="G108" s="24">
        <f t="shared" si="4"/>
        <v>16000.000000000007</v>
      </c>
      <c r="I108" s="23">
        <v>-2.22</v>
      </c>
      <c r="J108" s="24">
        <f t="shared" si="3"/>
        <v>-46.35718408148708</v>
      </c>
    </row>
    <row r="109" spans="6:10" ht="12.75">
      <c r="F109" s="23">
        <v>-1.2</v>
      </c>
      <c r="G109" s="24">
        <f t="shared" si="4"/>
        <v>63000.00000000002</v>
      </c>
      <c r="I109" s="23">
        <v>-2.2</v>
      </c>
      <c r="J109" s="24">
        <f t="shared" si="3"/>
        <v>-39.69907407407413</v>
      </c>
    </row>
    <row r="110" spans="6:10" ht="12.75">
      <c r="F110" s="23">
        <v>-1</v>
      </c>
      <c r="G110" s="24" t="e">
        <f t="shared" si="4"/>
        <v>#DIV/0!</v>
      </c>
      <c r="I110" s="23">
        <v>-2.18</v>
      </c>
      <c r="J110" s="24">
        <f t="shared" si="3"/>
        <v>-32.655724295083786</v>
      </c>
    </row>
    <row r="111" spans="6:10" ht="12.75">
      <c r="F111" s="23">
        <v>-0.8</v>
      </c>
      <c r="G111" s="24">
        <f t="shared" si="4"/>
        <v>55000.00000000002</v>
      </c>
      <c r="I111" s="23">
        <v>-2.16</v>
      </c>
      <c r="J111" s="24">
        <f t="shared" si="3"/>
        <v>-25.19783508958963</v>
      </c>
    </row>
    <row r="112" spans="6:10" ht="12.75">
      <c r="F112" s="23">
        <v>-0.6</v>
      </c>
      <c r="G112" s="24">
        <f t="shared" si="4"/>
        <v>12000</v>
      </c>
      <c r="I112" s="23">
        <v>-2.14</v>
      </c>
      <c r="J112" s="24">
        <f t="shared" si="3"/>
        <v>-17.293310222308662</v>
      </c>
    </row>
    <row r="113" spans="6:10" ht="12.75">
      <c r="F113" s="23">
        <v>-0.4</v>
      </c>
      <c r="G113" s="24">
        <f t="shared" si="4"/>
        <v>4333.333333333334</v>
      </c>
      <c r="I113" s="23">
        <v>-2.12</v>
      </c>
      <c r="J113" s="24">
        <f t="shared" si="3"/>
        <v>-8.906933309037925</v>
      </c>
    </row>
    <row r="114" spans="6:10" ht="12.75">
      <c r="F114" s="23">
        <v>-0.2</v>
      </c>
      <c r="G114" s="24">
        <f t="shared" si="4"/>
        <v>1750</v>
      </c>
      <c r="I114" s="23">
        <v>-2.1</v>
      </c>
      <c r="J114" s="24">
        <f t="shared" si="3"/>
        <v>0</v>
      </c>
    </row>
    <row r="115" spans="6:10" ht="12.75">
      <c r="F115" s="23">
        <v>0</v>
      </c>
      <c r="G115" s="24">
        <f t="shared" si="4"/>
        <v>600</v>
      </c>
      <c r="I115" s="23">
        <v>-2.08</v>
      </c>
      <c r="J115" s="24">
        <f t="shared" si="3"/>
        <v>9.470101102474189</v>
      </c>
    </row>
    <row r="116" spans="6:10" ht="12.75">
      <c r="F116" s="23">
        <v>0.2</v>
      </c>
      <c r="G116" s="24">
        <f t="shared" si="4"/>
        <v>0</v>
      </c>
      <c r="I116" s="23">
        <v>-2.06</v>
      </c>
      <c r="J116" s="24">
        <f t="shared" si="3"/>
        <v>19.55036708155052</v>
      </c>
    </row>
    <row r="117" spans="6:10" ht="12.75">
      <c r="F117" s="23">
        <v>0.4</v>
      </c>
      <c r="G117" s="24">
        <f t="shared" si="4"/>
        <v>-346.93877551020387</v>
      </c>
      <c r="I117" s="23">
        <v>-2.04</v>
      </c>
      <c r="J117" s="24">
        <f t="shared" si="3"/>
        <v>30.29272872098312</v>
      </c>
    </row>
    <row r="118" spans="6:10" ht="12.75">
      <c r="F118" s="23">
        <v>0.6</v>
      </c>
      <c r="G118" s="24">
        <f t="shared" si="4"/>
        <v>-562.5</v>
      </c>
      <c r="I118" s="23">
        <v>-2.02</v>
      </c>
      <c r="J118" s="24">
        <f t="shared" si="3"/>
        <v>41.75467957271337</v>
      </c>
    </row>
    <row r="119" spans="6:10" ht="12.75">
      <c r="F119" s="23">
        <v>0.8</v>
      </c>
      <c r="G119" s="24">
        <f t="shared" si="4"/>
        <v>-703.7037037037037</v>
      </c>
      <c r="I119" s="23">
        <v>-2</v>
      </c>
      <c r="J119" s="24">
        <f t="shared" si="3"/>
        <v>54</v>
      </c>
    </row>
    <row r="120" spans="6:10" ht="12.75">
      <c r="F120" s="23">
        <v>1</v>
      </c>
      <c r="G120" s="24">
        <f t="shared" si="4"/>
        <v>-800</v>
      </c>
      <c r="I120" s="23">
        <v>-1.98</v>
      </c>
      <c r="J120" s="24">
        <f t="shared" si="3"/>
        <v>67.09959285671789</v>
      </c>
    </row>
    <row r="121" spans="1:10" ht="12.75">
      <c r="A121" t="s">
        <v>34</v>
      </c>
      <c r="I121" s="23">
        <v>-1.96</v>
      </c>
      <c r="J121" s="24">
        <f t="shared" si="3"/>
        <v>81.13245081018528</v>
      </c>
    </row>
    <row r="122" spans="1:10" ht="12.75">
      <c r="A122" t="s">
        <v>5</v>
      </c>
      <c r="B122" s="2">
        <v>0</v>
      </c>
      <c r="C122" s="2">
        <v>1</v>
      </c>
      <c r="D122" s="2">
        <v>2</v>
      </c>
      <c r="E122" s="2">
        <v>3</v>
      </c>
      <c r="I122" s="23">
        <v>-1.94</v>
      </c>
      <c r="J122" s="24">
        <f t="shared" si="3"/>
        <v>96.18677942267135</v>
      </c>
    </row>
    <row r="123" spans="1:10" ht="12.75">
      <c r="A123" t="s">
        <v>30</v>
      </c>
      <c r="B123" s="8">
        <v>-10</v>
      </c>
      <c r="C123" s="8">
        <v>13</v>
      </c>
      <c r="D123" s="8">
        <v>-10</v>
      </c>
      <c r="E123" s="8">
        <v>13</v>
      </c>
      <c r="I123" s="23">
        <v>-1.92</v>
      </c>
      <c r="J123" s="24">
        <f t="shared" si="3"/>
        <v>112.3613051697215</v>
      </c>
    </row>
    <row r="124" spans="9:10" ht="12.75">
      <c r="I124" s="23">
        <v>-1.9</v>
      </c>
      <c r="J124" s="24">
        <f t="shared" si="3"/>
        <v>129.76680384087803</v>
      </c>
    </row>
    <row r="125" spans="1:10" ht="12.75">
      <c r="A125" t="s">
        <v>15</v>
      </c>
      <c r="B125" s="27">
        <f>IRR(B123:E123)</f>
        <v>0.2999999999995688</v>
      </c>
      <c r="I125" s="23">
        <v>-1.88</v>
      </c>
      <c r="J125" s="24">
        <f t="shared" si="3"/>
        <v>148.52789256198355</v>
      </c>
    </row>
    <row r="126" spans="9:10" ht="12.75">
      <c r="I126" s="23">
        <v>-1.86</v>
      </c>
      <c r="J126" s="24">
        <f t="shared" si="3"/>
        <v>168.7851384154854</v>
      </c>
    </row>
    <row r="127" spans="9:10" ht="12.75">
      <c r="I127" s="23">
        <v>-1.84</v>
      </c>
      <c r="J127" s="24">
        <f t="shared" si="3"/>
        <v>190.6975488608141</v>
      </c>
    </row>
    <row r="128" spans="1:10" ht="12.75">
      <c r="A128" t="s">
        <v>36</v>
      </c>
      <c r="I128" s="23">
        <v>-1.82</v>
      </c>
      <c r="J128" s="24">
        <f t="shared" si="3"/>
        <v>214.44552458612026</v>
      </c>
    </row>
    <row r="129" spans="1:10" ht="12.75">
      <c r="A129" t="s">
        <v>5</v>
      </c>
      <c r="B129" s="2">
        <v>0</v>
      </c>
      <c r="C129" s="2">
        <v>1</v>
      </c>
      <c r="D129" s="2">
        <v>2</v>
      </c>
      <c r="E129" s="2">
        <v>3</v>
      </c>
      <c r="I129" s="23">
        <v>-1.8</v>
      </c>
      <c r="J129" s="24">
        <f t="shared" si="3"/>
        <v>240.234375</v>
      </c>
    </row>
    <row r="130" spans="1:10" ht="12.75">
      <c r="A130" t="s">
        <v>30</v>
      </c>
      <c r="B130" s="8">
        <v>-1000</v>
      </c>
      <c r="C130" s="8">
        <v>400</v>
      </c>
      <c r="D130" s="8">
        <v>500</v>
      </c>
      <c r="E130" s="8">
        <v>300</v>
      </c>
      <c r="I130" s="23">
        <v>-1.78</v>
      </c>
      <c r="J130" s="24">
        <f t="shared" si="3"/>
        <v>268.2985215529594</v>
      </c>
    </row>
    <row r="131" spans="9:10" ht="12.75">
      <c r="I131" s="23">
        <v>-1.76</v>
      </c>
      <c r="J131" s="24">
        <f t="shared" si="3"/>
        <v>298.9065461437527</v>
      </c>
    </row>
    <row r="132" spans="1:10" ht="12.75">
      <c r="A132" t="s">
        <v>15</v>
      </c>
      <c r="B132" s="27">
        <f>IRR(B130:E130)</f>
        <v>0.1013310487726093</v>
      </c>
      <c r="I132" s="23">
        <v>-1.74</v>
      </c>
      <c r="J132" s="24">
        <f t="shared" si="3"/>
        <v>332.3672832803586</v>
      </c>
    </row>
    <row r="133" spans="9:10" ht="12.75">
      <c r="I133" s="23">
        <v>-1.72</v>
      </c>
      <c r="J133" s="24">
        <f t="shared" si="3"/>
        <v>369.03720850480113</v>
      </c>
    </row>
    <row r="134" spans="9:10" ht="12.75">
      <c r="I134" s="23">
        <v>-1.7</v>
      </c>
      <c r="J134" s="24">
        <f t="shared" si="3"/>
        <v>409.32944606414003</v>
      </c>
    </row>
    <row r="135" spans="9:10" ht="12.75">
      <c r="I135" s="23">
        <v>-1.68</v>
      </c>
      <c r="J135" s="24">
        <f aca="true" t="shared" si="5" ref="J135:J198">$B$66+NPV(I135,$C$66:$E$66)</f>
        <v>453.72481172399773</v>
      </c>
    </row>
    <row r="136" spans="9:10" ht="12.75">
      <c r="I136" s="23">
        <v>-1.66</v>
      </c>
      <c r="J136" s="24">
        <f t="shared" si="5"/>
        <v>502.78543005815754</v>
      </c>
    </row>
    <row r="137" spans="9:10" ht="12.75">
      <c r="I137" s="23">
        <v>-1.64</v>
      </c>
      <c r="J137" s="24">
        <f t="shared" si="5"/>
        <v>557.1716308593753</v>
      </c>
    </row>
    <row r="138" spans="9:10" ht="12.75">
      <c r="I138" s="23">
        <v>-1.62</v>
      </c>
      <c r="J138" s="24">
        <f t="shared" si="5"/>
        <v>617.6630525997782</v>
      </c>
    </row>
    <row r="139" spans="9:10" ht="12.75">
      <c r="I139" s="23">
        <v>-1.6</v>
      </c>
      <c r="J139" s="24">
        <f t="shared" si="5"/>
        <v>685.1851851851849</v>
      </c>
    </row>
    <row r="140" spans="9:10" ht="12.75">
      <c r="I140" s="23">
        <v>-1.58</v>
      </c>
      <c r="J140" s="24">
        <f t="shared" si="5"/>
        <v>760.8430029931523</v>
      </c>
    </row>
    <row r="141" spans="9:10" ht="12.75">
      <c r="I141" s="23">
        <v>-1.56</v>
      </c>
      <c r="J141" s="24">
        <f t="shared" si="5"/>
        <v>845.9639212827985</v>
      </c>
    </row>
    <row r="142" spans="9:10" ht="12.75">
      <c r="I142" s="23">
        <v>-1.54</v>
      </c>
      <c r="J142" s="24">
        <f t="shared" si="5"/>
        <v>942.1531270639637</v>
      </c>
    </row>
    <row r="143" spans="9:10" ht="12.75">
      <c r="I143" s="23">
        <v>-1.52</v>
      </c>
      <c r="J143" s="24">
        <f t="shared" si="5"/>
        <v>1051.3654984069183</v>
      </c>
    </row>
    <row r="144" spans="9:10" ht="12.75">
      <c r="I144" s="23">
        <v>-1.5</v>
      </c>
      <c r="J144" s="24">
        <f t="shared" si="5"/>
        <v>1176</v>
      </c>
    </row>
    <row r="145" spans="9:10" ht="12.75">
      <c r="I145" s="23">
        <v>-1.48</v>
      </c>
      <c r="J145" s="24">
        <f t="shared" si="5"/>
        <v>1319.0248842592596</v>
      </c>
    </row>
    <row r="146" spans="9:10" ht="12.75">
      <c r="I146" s="23">
        <v>-1.46</v>
      </c>
      <c r="J146" s="24">
        <f t="shared" si="5"/>
        <v>1484.145639845484</v>
      </c>
    </row>
    <row r="147" spans="9:10" ht="12.75">
      <c r="I147" s="23">
        <v>-1.44</v>
      </c>
      <c r="J147" s="24">
        <f t="shared" si="5"/>
        <v>1676.0330578512403</v>
      </c>
    </row>
    <row r="148" spans="9:10" ht="12.75">
      <c r="I148" s="23">
        <v>-1.42</v>
      </c>
      <c r="J148" s="24">
        <f t="shared" si="5"/>
        <v>1900.6370802289175</v>
      </c>
    </row>
    <row r="149" spans="9:10" ht="12.75">
      <c r="I149" s="23">
        <v>-1.4</v>
      </c>
      <c r="J149" s="24">
        <f t="shared" si="5"/>
        <v>2165.625000000001</v>
      </c>
    </row>
    <row r="150" spans="9:10" ht="12.75">
      <c r="I150" s="23">
        <v>-1.38</v>
      </c>
      <c r="J150" s="24">
        <f t="shared" si="5"/>
        <v>2481.003061670799</v>
      </c>
    </row>
    <row r="151" spans="9:10" ht="12.75">
      <c r="I151" s="23">
        <v>-1.36</v>
      </c>
      <c r="J151" s="24">
        <f t="shared" si="5"/>
        <v>2860.013717421123</v>
      </c>
    </row>
    <row r="152" spans="9:10" ht="12.75">
      <c r="I152" s="23">
        <v>-1.34</v>
      </c>
      <c r="J152" s="24">
        <f t="shared" si="5"/>
        <v>3320.4559332383456</v>
      </c>
    </row>
    <row r="153" spans="9:10" ht="12.75">
      <c r="I153" s="23">
        <v>-1.32</v>
      </c>
      <c r="J153" s="24">
        <f t="shared" si="5"/>
        <v>3886.6699218749977</v>
      </c>
    </row>
    <row r="154" spans="9:10" ht="12.75">
      <c r="I154" s="23">
        <v>-1.3</v>
      </c>
      <c r="J154" s="24">
        <f t="shared" si="5"/>
        <v>4592.59259259259</v>
      </c>
    </row>
    <row r="155" spans="9:10" ht="12.75">
      <c r="I155" s="23">
        <v>-1.28</v>
      </c>
      <c r="J155" s="24">
        <f t="shared" si="5"/>
        <v>5486.588921282798</v>
      </c>
    </row>
    <row r="156" spans="9:10" ht="12.75">
      <c r="I156" s="23">
        <v>-1.26</v>
      </c>
      <c r="J156" s="24">
        <f t="shared" si="5"/>
        <v>6639.326354119254</v>
      </c>
    </row>
    <row r="157" spans="9:10" ht="12.75">
      <c r="I157" s="23">
        <v>-1.24</v>
      </c>
      <c r="J157" s="24">
        <f t="shared" si="5"/>
        <v>8157.060185185186</v>
      </c>
    </row>
    <row r="158" spans="9:10" ht="12.75">
      <c r="I158" s="23">
        <v>-1.22</v>
      </c>
      <c r="J158" s="24">
        <f t="shared" si="5"/>
        <v>10204.958677685954</v>
      </c>
    </row>
    <row r="159" spans="9:10" ht="12.75">
      <c r="I159" s="23">
        <v>-1.2</v>
      </c>
      <c r="J159" s="24">
        <f t="shared" si="5"/>
        <v>13050.000000000007</v>
      </c>
    </row>
    <row r="160" spans="9:10" ht="12.75">
      <c r="I160" s="23">
        <v>-1.18</v>
      </c>
      <c r="J160" s="24">
        <f t="shared" si="5"/>
        <v>17144.30727023321</v>
      </c>
    </row>
    <row r="161" spans="9:10" ht="12.75">
      <c r="I161" s="23">
        <v>-1.16</v>
      </c>
      <c r="J161" s="24">
        <f t="shared" si="5"/>
        <v>23298.046875000033</v>
      </c>
    </row>
    <row r="162" spans="9:10" ht="12.75">
      <c r="I162" s="23">
        <v>-1.14</v>
      </c>
      <c r="J162" s="24">
        <f t="shared" si="5"/>
        <v>33068.22157434408</v>
      </c>
    </row>
    <row r="163" spans="9:10" ht="12.75">
      <c r="I163" s="23">
        <v>-1.12</v>
      </c>
      <c r="J163" s="24">
        <f t="shared" si="5"/>
        <v>49725.92592592581</v>
      </c>
    </row>
    <row r="164" spans="9:10" ht="12.75">
      <c r="I164" s="23">
        <v>-1.1</v>
      </c>
      <c r="J164" s="24">
        <f t="shared" si="5"/>
        <v>80999.9999999998</v>
      </c>
    </row>
    <row r="165" spans="9:10" ht="12.75">
      <c r="I165" s="23">
        <v>-1.08</v>
      </c>
      <c r="J165" s="24">
        <f t="shared" si="5"/>
        <v>148378.12499999962</v>
      </c>
    </row>
    <row r="166" spans="9:10" ht="12.75">
      <c r="I166" s="23">
        <v>-1.06</v>
      </c>
      <c r="J166" s="24">
        <f t="shared" si="5"/>
        <v>327985.18518518435</v>
      </c>
    </row>
    <row r="167" spans="9:10" ht="12.75">
      <c r="I167" s="23">
        <v>-1.04</v>
      </c>
      <c r="J167" s="24">
        <f t="shared" si="5"/>
        <v>1025549.9999999973</v>
      </c>
    </row>
    <row r="168" spans="9:10" ht="12.75">
      <c r="I168" s="23">
        <v>-1.02</v>
      </c>
      <c r="J168" s="24">
        <f t="shared" si="5"/>
        <v>7543799.99999998</v>
      </c>
    </row>
    <row r="169" spans="9:10" ht="12.75">
      <c r="I169" s="23">
        <v>-1</v>
      </c>
      <c r="J169" s="24" t="e">
        <f t="shared" si="5"/>
        <v>#DIV/0!</v>
      </c>
    </row>
    <row r="170" spans="9:10" ht="12.75">
      <c r="I170" s="23">
        <v>-0.98</v>
      </c>
      <c r="J170" s="24">
        <f t="shared" si="5"/>
        <v>-6199199.999999982</v>
      </c>
    </row>
    <row r="171" spans="9:10" ht="12.75">
      <c r="I171" s="23">
        <v>-0.96</v>
      </c>
      <c r="J171" s="24">
        <f t="shared" si="5"/>
        <v>-689699.9999999979</v>
      </c>
    </row>
    <row r="172" spans="9:10" ht="12.75">
      <c r="I172" s="23">
        <v>-0.94</v>
      </c>
      <c r="J172" s="24">
        <f t="shared" si="5"/>
        <v>-178940.74074074018</v>
      </c>
    </row>
    <row r="173" spans="9:10" ht="12.75">
      <c r="I173" s="23">
        <v>-0.92</v>
      </c>
      <c r="J173" s="24">
        <f t="shared" si="5"/>
        <v>-64715.625000000124</v>
      </c>
    </row>
    <row r="174" spans="9:10" ht="12.75">
      <c r="I174" s="23">
        <v>-0.9</v>
      </c>
      <c r="J174" s="24">
        <f t="shared" si="5"/>
        <v>-27600.00000000003</v>
      </c>
    </row>
    <row r="175" spans="9:10" ht="12.75">
      <c r="I175" s="23">
        <v>-0.88</v>
      </c>
      <c r="J175" s="24">
        <f t="shared" si="5"/>
        <v>-12764.814814814812</v>
      </c>
    </row>
    <row r="176" spans="9:10" ht="12.75">
      <c r="I176" s="23">
        <v>-0.86</v>
      </c>
      <c r="J176" s="24">
        <f t="shared" si="5"/>
        <v>-6019.241982507286</v>
      </c>
    </row>
    <row r="177" spans="9:10" ht="12.75">
      <c r="I177" s="23">
        <v>-0.84</v>
      </c>
      <c r="J177" s="24">
        <f t="shared" si="5"/>
        <v>-2682.4218749999955</v>
      </c>
    </row>
    <row r="178" spans="9:10" ht="12.75">
      <c r="I178" s="23">
        <v>-0.82</v>
      </c>
      <c r="J178" s="24">
        <f t="shared" si="5"/>
        <v>-939.3689986282536</v>
      </c>
    </row>
    <row r="179" spans="9:10" ht="12.75">
      <c r="I179" s="23">
        <v>-0.8</v>
      </c>
      <c r="J179" s="24">
        <f t="shared" si="5"/>
        <v>-2.2168933355715126E-12</v>
      </c>
    </row>
    <row r="180" spans="9:10" ht="12.75">
      <c r="I180" s="23">
        <v>-0.78</v>
      </c>
      <c r="J180" s="24">
        <f t="shared" si="5"/>
        <v>510.74380165289324</v>
      </c>
    </row>
    <row r="181" spans="9:10" ht="12.75">
      <c r="I181" s="23">
        <v>-0.76</v>
      </c>
      <c r="J181" s="24">
        <f t="shared" si="5"/>
        <v>783.2175925925934</v>
      </c>
    </row>
    <row r="182" spans="9:10" ht="12.75">
      <c r="I182" s="23">
        <v>-0.74</v>
      </c>
      <c r="J182" s="24">
        <f t="shared" si="5"/>
        <v>919.253527537551</v>
      </c>
    </row>
    <row r="183" spans="9:10" ht="12.75">
      <c r="I183" s="23">
        <v>-0.72</v>
      </c>
      <c r="J183" s="24">
        <f t="shared" si="5"/>
        <v>975.6559766763853</v>
      </c>
    </row>
    <row r="184" spans="9:10" ht="12.75">
      <c r="I184" s="23">
        <v>-0.7</v>
      </c>
      <c r="J184" s="24">
        <f t="shared" si="5"/>
        <v>985.185185185185</v>
      </c>
    </row>
    <row r="185" spans="9:10" ht="12.75">
      <c r="I185" s="23">
        <v>-0.68</v>
      </c>
      <c r="J185" s="24">
        <f t="shared" si="5"/>
        <v>967.2363281249998</v>
      </c>
    </row>
    <row r="186" spans="9:10" ht="12.75">
      <c r="I186" s="23">
        <v>-0.66</v>
      </c>
      <c r="J186" s="24">
        <f t="shared" si="5"/>
        <v>933.5233055159781</v>
      </c>
    </row>
    <row r="187" spans="9:10" ht="12.75">
      <c r="I187" s="23">
        <v>-0.64</v>
      </c>
      <c r="J187" s="24">
        <f t="shared" si="5"/>
        <v>891.2208504801099</v>
      </c>
    </row>
    <row r="188" spans="9:10" ht="12.75">
      <c r="I188" s="23">
        <v>-0.62</v>
      </c>
      <c r="J188" s="24">
        <f t="shared" si="5"/>
        <v>844.758711182388</v>
      </c>
    </row>
    <row r="189" spans="9:10" ht="12.75">
      <c r="I189" s="23">
        <v>-0.6</v>
      </c>
      <c r="J189" s="24">
        <f t="shared" si="5"/>
        <v>796.8750000000001</v>
      </c>
    </row>
    <row r="190" spans="9:10" ht="12.75">
      <c r="I190" s="23">
        <v>-0.58</v>
      </c>
      <c r="J190" s="24">
        <f t="shared" si="5"/>
        <v>749.2495410862756</v>
      </c>
    </row>
    <row r="191" spans="9:10" ht="12.75">
      <c r="I191" s="23">
        <v>-0.56</v>
      </c>
      <c r="J191" s="24">
        <f t="shared" si="5"/>
        <v>702.8925619834714</v>
      </c>
    </row>
    <row r="192" spans="9:10" ht="12.75">
      <c r="I192" s="23">
        <v>-0.54</v>
      </c>
      <c r="J192" s="24">
        <f t="shared" si="5"/>
        <v>658.3874414399606</v>
      </c>
    </row>
    <row r="193" spans="9:10" ht="12.75">
      <c r="I193" s="23">
        <v>-0.52</v>
      </c>
      <c r="J193" s="24">
        <f t="shared" si="5"/>
        <v>616.0445601851853</v>
      </c>
    </row>
    <row r="194" spans="9:10" ht="12.75">
      <c r="I194" s="23">
        <v>-0.5</v>
      </c>
      <c r="J194" s="24">
        <f t="shared" si="5"/>
        <v>576</v>
      </c>
    </row>
    <row r="195" spans="9:10" ht="12.75">
      <c r="I195" s="23">
        <v>-0.48</v>
      </c>
      <c r="J195" s="24">
        <f t="shared" si="5"/>
        <v>538.2794720072826</v>
      </c>
    </row>
    <row r="196" spans="9:10" ht="12.75">
      <c r="I196" s="23">
        <v>-0.46</v>
      </c>
      <c r="J196" s="24">
        <f t="shared" si="5"/>
        <v>502.8400142254735</v>
      </c>
    </row>
    <row r="197" spans="9:10" ht="12.75">
      <c r="I197" s="23">
        <v>-0.44</v>
      </c>
      <c r="J197" s="24">
        <f t="shared" si="5"/>
        <v>469.59730320699714</v>
      </c>
    </row>
    <row r="198" spans="9:10" ht="12.75">
      <c r="I198" s="23">
        <v>-0.42</v>
      </c>
      <c r="J198" s="24">
        <f t="shared" si="5"/>
        <v>438.4435606215916</v>
      </c>
    </row>
    <row r="199" spans="9:10" ht="12.75">
      <c r="I199" s="23">
        <v>-0.4</v>
      </c>
      <c r="J199" s="24">
        <f aca="true" t="shared" si="6" ref="J199:J262">$B$66+NPV(I199,$C$66:$E$66)</f>
        <v>409.25925925925935</v>
      </c>
    </row>
    <row r="200" spans="9:10" ht="12.75">
      <c r="I200" s="23">
        <v>-0.38</v>
      </c>
      <c r="J200" s="24">
        <f t="shared" si="6"/>
        <v>381.9207143096909</v>
      </c>
    </row>
    <row r="201" spans="9:10" ht="12.75">
      <c r="I201" s="23">
        <v>-0.36</v>
      </c>
      <c r="J201" s="24">
        <f t="shared" si="6"/>
        <v>356.304931640625</v>
      </c>
    </row>
    <row r="202" spans="9:10" ht="12.75">
      <c r="I202" s="23">
        <v>-0.34</v>
      </c>
      <c r="J202" s="24">
        <f t="shared" si="6"/>
        <v>332.29262320171415</v>
      </c>
    </row>
    <row r="203" spans="9:10" ht="12.75">
      <c r="I203" s="23">
        <v>-0.32</v>
      </c>
      <c r="J203" s="24">
        <f t="shared" si="6"/>
        <v>309.7699979645838</v>
      </c>
    </row>
    <row r="204" spans="9:10" ht="12.75">
      <c r="I204" s="23">
        <v>-0.3</v>
      </c>
      <c r="J204" s="24">
        <f t="shared" si="6"/>
        <v>288.62973760932954</v>
      </c>
    </row>
    <row r="205" spans="9:10" ht="12.75">
      <c r="I205" s="23">
        <v>-0.28</v>
      </c>
      <c r="J205" s="24">
        <f t="shared" si="6"/>
        <v>268.77143347050765</v>
      </c>
    </row>
    <row r="206" spans="9:10" ht="12.75">
      <c r="I206" s="23">
        <v>-0.26</v>
      </c>
      <c r="J206" s="24">
        <f t="shared" si="6"/>
        <v>250.10167216156992</v>
      </c>
    </row>
    <row r="207" spans="9:10" ht="12.75">
      <c r="I207" s="23">
        <v>-0.24</v>
      </c>
      <c r="J207" s="24">
        <f t="shared" si="6"/>
        <v>232.53389706954363</v>
      </c>
    </row>
    <row r="208" spans="9:10" ht="12.75">
      <c r="I208" s="23">
        <v>-0.22</v>
      </c>
      <c r="J208" s="24">
        <f t="shared" si="6"/>
        <v>215.98813196446332</v>
      </c>
    </row>
    <row r="209" spans="9:10" ht="12.75">
      <c r="I209" s="23">
        <v>-0.2</v>
      </c>
      <c r="J209" s="24">
        <f t="shared" si="6"/>
        <v>200.390625</v>
      </c>
    </row>
    <row r="210" spans="9:10" ht="12.75">
      <c r="I210" s="23">
        <v>-0.18</v>
      </c>
      <c r="J210" s="24">
        <f t="shared" si="6"/>
        <v>185.67345221340366</v>
      </c>
    </row>
    <row r="211" spans="9:10" ht="12.75">
      <c r="I211" s="23">
        <v>-0.16</v>
      </c>
      <c r="J211" s="24">
        <f t="shared" si="6"/>
        <v>171.77410646798404</v>
      </c>
    </row>
    <row r="212" spans="9:10" ht="12.75">
      <c r="I212" s="23">
        <v>-0.14</v>
      </c>
      <c r="J212" s="24">
        <f t="shared" si="6"/>
        <v>158.63508873432528</v>
      </c>
    </row>
    <row r="213" spans="9:10" ht="12.75">
      <c r="I213" s="23">
        <v>-0.12</v>
      </c>
      <c r="J213" s="24">
        <f t="shared" si="6"/>
        <v>146.20351239669418</v>
      </c>
    </row>
    <row r="214" spans="9:10" ht="12.75">
      <c r="I214" s="23">
        <v>-0.1</v>
      </c>
      <c r="J214" s="24">
        <f t="shared" si="6"/>
        <v>134.4307270233196</v>
      </c>
    </row>
    <row r="215" spans="9:10" ht="12.75">
      <c r="I215" s="23">
        <v>-0.0800000000000001</v>
      </c>
      <c r="J215" s="24">
        <f t="shared" si="6"/>
        <v>123.27196515163968</v>
      </c>
    </row>
    <row r="216" spans="9:10" ht="12.75">
      <c r="I216" s="23">
        <v>-0.0600000000000001</v>
      </c>
      <c r="J216" s="24">
        <f t="shared" si="6"/>
        <v>112.68601369638708</v>
      </c>
    </row>
    <row r="217" spans="9:10" ht="12.75">
      <c r="I217" s="23">
        <v>-0.04</v>
      </c>
      <c r="J217" s="24">
        <f t="shared" si="6"/>
        <v>102.63491030092598</v>
      </c>
    </row>
    <row r="218" spans="9:10" ht="12.75">
      <c r="I218" s="23">
        <v>-0.02</v>
      </c>
      <c r="J218" s="24">
        <f t="shared" si="6"/>
        <v>93.083664119542</v>
      </c>
    </row>
    <row r="219" spans="9:10" ht="12.75">
      <c r="I219" s="23">
        <v>0</v>
      </c>
      <c r="J219" s="24">
        <f t="shared" si="6"/>
        <v>84</v>
      </c>
    </row>
    <row r="220" spans="9:10" ht="12.75">
      <c r="I220" s="23">
        <v>0.02</v>
      </c>
      <c r="J220" s="24">
        <f t="shared" si="6"/>
        <v>75.3541247333228</v>
      </c>
    </row>
    <row r="221" spans="9:10" ht="12.75">
      <c r="I221" s="23">
        <v>0.04</v>
      </c>
      <c r="J221" s="24">
        <f t="shared" si="6"/>
        <v>67.11851388256707</v>
      </c>
    </row>
    <row r="222" spans="9:10" ht="12.75">
      <c r="I222" s="23">
        <v>0.0600000000000001</v>
      </c>
      <c r="J222" s="24">
        <f t="shared" si="6"/>
        <v>59.2677176461105</v>
      </c>
    </row>
    <row r="223" spans="9:10" ht="12.75">
      <c r="I223" s="23">
        <v>0.0800000000000001</v>
      </c>
      <c r="J223" s="24">
        <f t="shared" si="6"/>
        <v>51.778184219885105</v>
      </c>
    </row>
    <row r="224" spans="9:10" ht="12.75">
      <c r="I224" s="23">
        <v>0.1</v>
      </c>
      <c r="J224" s="24">
        <f t="shared" si="6"/>
        <v>44.628099173553665</v>
      </c>
    </row>
    <row r="225" spans="9:10" ht="12.75">
      <c r="I225" s="23">
        <v>0.12</v>
      </c>
      <c r="J225" s="24">
        <f t="shared" si="6"/>
        <v>37.797239431486844</v>
      </c>
    </row>
    <row r="226" spans="9:10" ht="12.75">
      <c r="I226" s="23">
        <v>0.14</v>
      </c>
      <c r="J226" s="24">
        <f t="shared" si="6"/>
        <v>31.266840539329166</v>
      </c>
    </row>
    <row r="227" spans="9:10" ht="12.75">
      <c r="I227" s="23">
        <v>0.16</v>
      </c>
      <c r="J227" s="24">
        <f t="shared" si="6"/>
        <v>25.019475993275677</v>
      </c>
    </row>
    <row r="228" spans="9:10" ht="12.75">
      <c r="I228" s="23">
        <v>0.18</v>
      </c>
      <c r="J228" s="24">
        <f t="shared" si="6"/>
        <v>19.038947506804504</v>
      </c>
    </row>
    <row r="229" spans="9:10" ht="12.75">
      <c r="I229" s="23">
        <v>0.2</v>
      </c>
      <c r="J229" s="24">
        <f t="shared" si="6"/>
        <v>13.31018518518519</v>
      </c>
    </row>
    <row r="230" spans="9:10" ht="12.75">
      <c r="I230" s="23">
        <v>0.22</v>
      </c>
      <c r="J230" s="24">
        <f t="shared" si="6"/>
        <v>7.819156669500956</v>
      </c>
    </row>
    <row r="231" spans="9:10" ht="12.75">
      <c r="I231" s="23">
        <v>0.24</v>
      </c>
      <c r="J231" s="24">
        <f t="shared" si="6"/>
        <v>2.5527843979725446</v>
      </c>
    </row>
    <row r="232" spans="9:10" ht="12.75">
      <c r="I232" s="23">
        <v>0.26</v>
      </c>
      <c r="J232" s="24">
        <f t="shared" si="6"/>
        <v>-2.501129787599922</v>
      </c>
    </row>
    <row r="233" spans="9:10" ht="12.75">
      <c r="I233" s="23">
        <v>0.28</v>
      </c>
      <c r="J233" s="24">
        <f t="shared" si="6"/>
        <v>-7.353973388671875</v>
      </c>
    </row>
    <row r="234" spans="9:10" ht="12.75">
      <c r="I234" s="23">
        <v>0.3</v>
      </c>
      <c r="J234" s="24">
        <f t="shared" si="6"/>
        <v>-12.01638598088303</v>
      </c>
    </row>
    <row r="235" spans="9:10" ht="12.75">
      <c r="I235" s="23">
        <v>0.32</v>
      </c>
      <c r="J235" s="24">
        <f t="shared" si="6"/>
        <v>-16.498316498316512</v>
      </c>
    </row>
    <row r="236" spans="9:10" ht="12.75">
      <c r="I236" s="23">
        <v>0.34</v>
      </c>
      <c r="J236" s="24">
        <f t="shared" si="6"/>
        <v>-20.809075584430275</v>
      </c>
    </row>
    <row r="237" spans="9:10" ht="12.75">
      <c r="I237" s="23">
        <v>0.36</v>
      </c>
      <c r="J237" s="24">
        <f t="shared" si="6"/>
        <v>-24.957383472420076</v>
      </c>
    </row>
    <row r="238" spans="9:10" ht="12.75">
      <c r="I238" s="23">
        <v>0.38</v>
      </c>
      <c r="J238" s="24">
        <f t="shared" si="6"/>
        <v>-28.951413812102544</v>
      </c>
    </row>
    <row r="239" spans="9:10" ht="12.75">
      <c r="I239" s="23">
        <v>0.4</v>
      </c>
      <c r="J239" s="24">
        <f t="shared" si="6"/>
        <v>-32.79883381924196</v>
      </c>
    </row>
    <row r="240" spans="9:10" ht="12.75">
      <c r="I240" s="23">
        <v>0.42</v>
      </c>
      <c r="J240" s="24">
        <f t="shared" si="6"/>
        <v>-36.5068410861918</v>
      </c>
    </row>
    <row r="241" spans="9:10" ht="12.75">
      <c r="I241" s="23">
        <v>0.44</v>
      </c>
      <c r="J241" s="24">
        <f t="shared" si="6"/>
        <v>-40.082197359396446</v>
      </c>
    </row>
    <row r="242" spans="9:10" ht="12.75">
      <c r="I242" s="23">
        <v>0.46</v>
      </c>
      <c r="J242" s="24">
        <f t="shared" si="6"/>
        <v>-43.5312595593509</v>
      </c>
    </row>
    <row r="243" spans="9:10" ht="12.75">
      <c r="I243" s="23">
        <v>0.48</v>
      </c>
      <c r="J243" s="24">
        <f t="shared" si="6"/>
        <v>-46.860008291710244</v>
      </c>
    </row>
    <row r="244" spans="9:10" ht="12.75">
      <c r="I244" s="23">
        <v>0.5</v>
      </c>
      <c r="J244" s="24">
        <f t="shared" si="6"/>
        <v>-50.07407407407405</v>
      </c>
    </row>
    <row r="245" spans="9:10" ht="12.75">
      <c r="I245" s="23">
        <v>0.52</v>
      </c>
      <c r="J245" s="24">
        <f t="shared" si="6"/>
        <v>-53.1787614812655</v>
      </c>
    </row>
    <row r="246" spans="9:10" ht="12.75">
      <c r="I246" s="23">
        <v>0.54</v>
      </c>
      <c r="J246" s="24">
        <f t="shared" si="6"/>
        <v>-56.17907139242948</v>
      </c>
    </row>
    <row r="247" spans="9:10" ht="12.75">
      <c r="I247" s="23">
        <v>0.56</v>
      </c>
      <c r="J247" s="24">
        <f t="shared" si="6"/>
        <v>-59.07972150575702</v>
      </c>
    </row>
    <row r="248" spans="9:10" ht="12.75">
      <c r="I248" s="23">
        <v>0.58</v>
      </c>
      <c r="J248" s="24">
        <f t="shared" si="6"/>
        <v>-61.885165270901496</v>
      </c>
    </row>
    <row r="249" spans="9:10" ht="12.75">
      <c r="I249" s="23">
        <v>0.6</v>
      </c>
      <c r="J249" s="24">
        <f t="shared" si="6"/>
        <v>-64.599609375</v>
      </c>
    </row>
    <row r="250" spans="9:10" ht="12.75">
      <c r="I250" s="23">
        <v>0.62</v>
      </c>
      <c r="J250" s="24">
        <f t="shared" si="6"/>
        <v>-67.22702990548342</v>
      </c>
    </row>
    <row r="251" spans="9:10" ht="12.75">
      <c r="I251" s="23">
        <v>0.64</v>
      </c>
      <c r="J251" s="24">
        <f t="shared" si="6"/>
        <v>-69.77118730140307</v>
      </c>
    </row>
    <row r="252" spans="9:10" ht="12.75">
      <c r="I252" s="23">
        <v>0.66</v>
      </c>
      <c r="J252" s="24">
        <f t="shared" si="6"/>
        <v>-72.23564019468789</v>
      </c>
    </row>
    <row r="253" spans="9:10" ht="12.75">
      <c r="I253" s="23">
        <v>0.68</v>
      </c>
      <c r="J253" s="24">
        <f t="shared" si="6"/>
        <v>-74.62375823345214</v>
      </c>
    </row>
    <row r="254" spans="9:10" ht="12.75">
      <c r="I254" s="23">
        <v>0.7</v>
      </c>
      <c r="J254" s="24">
        <f t="shared" si="6"/>
        <v>-76.93873397109708</v>
      </c>
    </row>
    <row r="255" spans="9:10" ht="12.75">
      <c r="I255" s="23">
        <v>0.72</v>
      </c>
      <c r="J255" s="24">
        <f t="shared" si="6"/>
        <v>-79.1835938973927</v>
      </c>
    </row>
    <row r="256" spans="9:10" ht="12.75">
      <c r="I256" s="23">
        <v>0.74</v>
      </c>
      <c r="J256" s="24">
        <f t="shared" si="6"/>
        <v>-81.361208680902</v>
      </c>
    </row>
    <row r="257" spans="9:10" ht="12.75">
      <c r="I257" s="23">
        <v>0.76</v>
      </c>
      <c r="J257" s="24">
        <f t="shared" si="6"/>
        <v>-83.4743026859504</v>
      </c>
    </row>
    <row r="258" spans="9:10" ht="12.75">
      <c r="I258" s="23">
        <v>0.78</v>
      </c>
      <c r="J258" s="24">
        <f t="shared" si="6"/>
        <v>-85.52546282176947</v>
      </c>
    </row>
    <row r="259" spans="9:10" ht="12.75">
      <c r="I259" s="23">
        <v>0.8</v>
      </c>
      <c r="J259" s="24">
        <f t="shared" si="6"/>
        <v>-87.51714677640605</v>
      </c>
    </row>
    <row r="260" spans="9:10" ht="12.75">
      <c r="I260" s="23">
        <v>0.82</v>
      </c>
      <c r="J260" s="24">
        <f t="shared" si="6"/>
        <v>-89.45169068342597</v>
      </c>
    </row>
    <row r="261" spans="9:10" ht="12.75">
      <c r="I261" s="23">
        <v>0.84</v>
      </c>
      <c r="J261" s="24">
        <f t="shared" si="6"/>
        <v>-91.33131626530779</v>
      </c>
    </row>
    <row r="262" spans="9:10" ht="12.75">
      <c r="I262" s="23">
        <v>0.86</v>
      </c>
      <c r="J262" s="24">
        <f t="shared" si="6"/>
        <v>-93.15813749367506</v>
      </c>
    </row>
    <row r="263" spans="9:10" ht="12.75">
      <c r="I263" s="23">
        <v>0.88</v>
      </c>
      <c r="J263" s="24">
        <f aca="true" t="shared" si="7" ref="J263:J269">$B$66+NPV(I263,$C$66:$E$66)</f>
        <v>-94.93416680311684</v>
      </c>
    </row>
    <row r="264" spans="9:10" ht="12.75">
      <c r="I264" s="23">
        <v>0.9</v>
      </c>
      <c r="J264" s="24">
        <f t="shared" si="7"/>
        <v>-96.66132089225833</v>
      </c>
    </row>
    <row r="265" spans="9:10" ht="12.75">
      <c r="I265" s="23">
        <v>0.92</v>
      </c>
      <c r="J265" s="24">
        <f t="shared" si="7"/>
        <v>-98.34142614293981</v>
      </c>
    </row>
    <row r="266" spans="9:10" ht="12.75">
      <c r="I266" s="23">
        <v>0.94</v>
      </c>
      <c r="J266" s="24">
        <f t="shared" si="7"/>
        <v>-99.97622368581081</v>
      </c>
    </row>
    <row r="267" spans="9:10" ht="12.75">
      <c r="I267" s="23">
        <v>0.96</v>
      </c>
      <c r="J267" s="24">
        <f t="shared" si="7"/>
        <v>-101.56737413832671</v>
      </c>
    </row>
    <row r="268" spans="9:10" ht="12.75">
      <c r="I268" s="23">
        <v>0.98</v>
      </c>
      <c r="J268" s="24">
        <f t="shared" si="7"/>
        <v>-103.11646203902097</v>
      </c>
    </row>
    <row r="269" spans="9:10" ht="12.75">
      <c r="I269" s="23">
        <v>1</v>
      </c>
      <c r="J269" s="24">
        <f t="shared" si="7"/>
        <v>-104.625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R25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9.7109375" style="0" customWidth="1"/>
    <col min="3" max="3" width="10.28125" style="0" customWidth="1"/>
    <col min="4" max="6" width="9.7109375" style="0" customWidth="1"/>
    <col min="7" max="7" width="10.28125" style="0" customWidth="1"/>
    <col min="8" max="14" width="8.7109375" style="0" customWidth="1"/>
  </cols>
  <sheetData>
    <row r="1" ht="12.75">
      <c r="A1" s="1" t="s">
        <v>35</v>
      </c>
    </row>
    <row r="2" ht="12.75">
      <c r="H2" s="3" t="s">
        <v>42</v>
      </c>
    </row>
    <row r="3" spans="1:174" ht="12.75">
      <c r="A3" s="28" t="s">
        <v>38</v>
      </c>
      <c r="B3" s="30">
        <v>0</v>
      </c>
      <c r="C3" s="28">
        <v>1</v>
      </c>
      <c r="D3" s="28">
        <v>2</v>
      </c>
      <c r="E3" s="28">
        <v>3</v>
      </c>
      <c r="F3" s="28">
        <v>4</v>
      </c>
      <c r="G3" s="31" t="s">
        <v>15</v>
      </c>
      <c r="H3" s="29">
        <v>0</v>
      </c>
      <c r="I3" s="29">
        <v>0.05</v>
      </c>
      <c r="J3" s="29">
        <v>0.1</v>
      </c>
      <c r="K3" s="29">
        <v>0.15</v>
      </c>
      <c r="L3" s="29">
        <v>0.2</v>
      </c>
      <c r="M3" s="29">
        <v>0.25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</row>
    <row r="4" spans="1:15" ht="12.75">
      <c r="A4" s="2" t="s">
        <v>39</v>
      </c>
      <c r="B4" s="33">
        <v>-50000</v>
      </c>
      <c r="C4" s="8">
        <v>20000</v>
      </c>
      <c r="D4" s="8">
        <v>35000</v>
      </c>
      <c r="E4" s="8">
        <v>20000</v>
      </c>
      <c r="F4" s="8">
        <v>10000</v>
      </c>
      <c r="G4" s="32">
        <f>IRR(B4:F4)</f>
        <v>0.2831463944579635</v>
      </c>
      <c r="H4" s="9">
        <f aca="true" t="shared" si="0" ref="H4:M4">$B$4+NPV(H3,$C$4:$F$4)</f>
        <v>35000</v>
      </c>
      <c r="I4" s="9">
        <f t="shared" si="0"/>
        <v>26297.427512199123</v>
      </c>
      <c r="J4" s="9">
        <f t="shared" si="0"/>
        <v>18963.868588211175</v>
      </c>
      <c r="K4" s="9">
        <f t="shared" si="0"/>
        <v>12724.18980778371</v>
      </c>
      <c r="L4" s="9">
        <f t="shared" si="0"/>
        <v>7368.8271604938345</v>
      </c>
      <c r="M4" s="9">
        <f t="shared" si="0"/>
        <v>2736</v>
      </c>
      <c r="N4" s="9"/>
      <c r="O4" s="9"/>
    </row>
    <row r="5" spans="1:15" ht="12.75">
      <c r="A5" s="28" t="s">
        <v>40</v>
      </c>
      <c r="B5" s="34">
        <v>-80000</v>
      </c>
      <c r="C5" s="35">
        <v>25000</v>
      </c>
      <c r="D5" s="35">
        <v>50000</v>
      </c>
      <c r="E5" s="35">
        <v>35000</v>
      </c>
      <c r="F5" s="35">
        <v>15000</v>
      </c>
      <c r="G5" s="36">
        <f>IRR(B5:F5)</f>
        <v>0.2209247972511289</v>
      </c>
      <c r="H5" s="37">
        <f aca="true" t="shared" si="1" ref="H5:M5">$B$5+NPV(H3,$C$5:$F$5)</f>
        <v>45000</v>
      </c>
      <c r="I5" s="37">
        <f t="shared" si="1"/>
        <v>31735.850802906192</v>
      </c>
      <c r="J5" s="37">
        <f t="shared" si="1"/>
        <v>20590.80663889076</v>
      </c>
      <c r="K5" s="37">
        <f t="shared" si="1"/>
        <v>11135.680618637038</v>
      </c>
      <c r="L5" s="37">
        <f t="shared" si="1"/>
        <v>3043.981481481489</v>
      </c>
      <c r="M5" s="37">
        <f t="shared" si="1"/>
        <v>-3936</v>
      </c>
      <c r="N5" s="9"/>
      <c r="O5" s="9"/>
    </row>
    <row r="6" spans="1:15" ht="12.75">
      <c r="A6" s="2" t="s">
        <v>41</v>
      </c>
      <c r="B6" s="33">
        <f>B5-B4</f>
        <v>-30000</v>
      </c>
      <c r="C6" s="8">
        <f>C5-C4</f>
        <v>5000</v>
      </c>
      <c r="D6" s="8">
        <f>D5-D4</f>
        <v>15000</v>
      </c>
      <c r="E6" s="8">
        <f>E5-E4</f>
        <v>15000</v>
      </c>
      <c r="F6" s="8">
        <f>F5-F4</f>
        <v>5000</v>
      </c>
      <c r="G6" s="32">
        <f>IRR(B6:F6)</f>
        <v>0.12426507276086901</v>
      </c>
      <c r="H6" s="9"/>
      <c r="I6" s="9"/>
      <c r="J6" s="9"/>
      <c r="K6" s="9"/>
      <c r="L6" s="9"/>
      <c r="M6" s="9"/>
      <c r="N6" s="9"/>
      <c r="O6" s="9"/>
    </row>
    <row r="7" spans="2:7" ht="12.75">
      <c r="B7" s="8"/>
      <c r="C7" s="8"/>
      <c r="D7" s="8"/>
      <c r="E7" s="8"/>
      <c r="F7" s="8"/>
      <c r="G7" s="8"/>
    </row>
    <row r="8" spans="2:7" ht="12.75">
      <c r="B8" s="8"/>
      <c r="C8" s="88" t="s">
        <v>10</v>
      </c>
      <c r="D8" s="88"/>
      <c r="E8" s="8"/>
      <c r="F8" s="8"/>
      <c r="G8" s="8"/>
    </row>
    <row r="9" spans="2:7" ht="12.75">
      <c r="B9" s="8" t="s">
        <v>14</v>
      </c>
      <c r="C9" s="8" t="s">
        <v>39</v>
      </c>
      <c r="D9" s="8" t="s">
        <v>40</v>
      </c>
      <c r="E9" s="8"/>
      <c r="F9" s="8"/>
      <c r="G9" s="8"/>
    </row>
    <row r="10" spans="2:7" ht="12.75">
      <c r="B10" s="5">
        <v>0</v>
      </c>
      <c r="C10" s="78">
        <f>$B$4+NPV(B10,$C$4:$F$4)</f>
        <v>35000</v>
      </c>
      <c r="D10" s="78">
        <f>$B$5+NPV(B10,$C$5:$F$5)</f>
        <v>45000</v>
      </c>
      <c r="E10" s="8"/>
      <c r="F10" s="8"/>
      <c r="G10" s="8"/>
    </row>
    <row r="11" spans="2:7" ht="12.75">
      <c r="B11" s="5">
        <v>0.02</v>
      </c>
      <c r="C11" s="78">
        <f aca="true" t="shared" si="2" ref="C11:C25">$B$4+NPV(B11,$C$4:$F$4)</f>
        <v>31333.651431790422</v>
      </c>
      <c r="D11" s="78">
        <f aca="true" t="shared" si="3" ref="D11:D25">$B$5+NPV(B11,$C$5:$F$5)</f>
        <v>39407.20608301218</v>
      </c>
      <c r="E11" s="12"/>
      <c r="F11" s="12"/>
      <c r="G11" s="12"/>
    </row>
    <row r="12" spans="2:7" ht="12.75">
      <c r="B12" s="5">
        <v>0.04</v>
      </c>
      <c r="C12" s="78">
        <f t="shared" si="2"/>
        <v>27918.20577010607</v>
      </c>
      <c r="D12" s="78">
        <f t="shared" si="3"/>
        <v>34203.20760827702</v>
      </c>
      <c r="E12" s="12"/>
      <c r="F12" s="12"/>
      <c r="G12" s="12"/>
    </row>
    <row r="13" spans="2:7" ht="12.75">
      <c r="B13" s="5">
        <v>0.06</v>
      </c>
      <c r="C13" s="78">
        <f t="shared" si="2"/>
        <v>24731.122221826503</v>
      </c>
      <c r="D13" s="78">
        <f t="shared" si="3"/>
        <v>29352.80751579022</v>
      </c>
      <c r="E13" s="12"/>
      <c r="F13" s="12"/>
      <c r="G13" s="12"/>
    </row>
    <row r="14" spans="2:7" ht="12.75">
      <c r="B14" s="5">
        <v>0.08</v>
      </c>
      <c r="C14" s="78">
        <f t="shared" si="2"/>
        <v>21752.320577448845</v>
      </c>
      <c r="D14" s="78">
        <f t="shared" si="3"/>
        <v>24824.66539089002</v>
      </c>
      <c r="E14" s="12"/>
      <c r="F14" s="12"/>
      <c r="G14" s="12"/>
    </row>
    <row r="15" spans="2:7" ht="12.75">
      <c r="B15" s="5">
        <v>0.1</v>
      </c>
      <c r="C15" s="78">
        <f t="shared" si="2"/>
        <v>18963.868588211175</v>
      </c>
      <c r="D15" s="78">
        <f t="shared" si="3"/>
        <v>20590.80663889076</v>
      </c>
      <c r="E15" s="12"/>
      <c r="F15" s="12"/>
      <c r="G15" s="12"/>
    </row>
    <row r="16" spans="2:7" ht="12.75">
      <c r="B16" s="5">
        <v>0.12</v>
      </c>
      <c r="C16" s="78">
        <f t="shared" si="2"/>
        <v>16349.71431174509</v>
      </c>
      <c r="D16" s="78">
        <f t="shared" si="3"/>
        <v>16626.202298521428</v>
      </c>
      <c r="E16" s="12"/>
      <c r="F16" s="12"/>
      <c r="G16" s="12"/>
    </row>
    <row r="17" spans="2:7" ht="12.75">
      <c r="B17" s="5">
        <v>0.14</v>
      </c>
      <c r="C17" s="78">
        <f t="shared" si="2"/>
        <v>13895.456243325461</v>
      </c>
      <c r="D17" s="78">
        <f t="shared" si="3"/>
        <v>12908.408212541835</v>
      </c>
      <c r="E17" s="12"/>
      <c r="F17" s="12"/>
      <c r="G17" s="12"/>
    </row>
    <row r="18" spans="2:7" ht="12.75">
      <c r="B18" s="5">
        <v>0.16</v>
      </c>
      <c r="C18" s="78">
        <f t="shared" si="2"/>
        <v>11588.145305755424</v>
      </c>
      <c r="D18" s="78">
        <f t="shared" si="3"/>
        <v>9417.254245483768</v>
      </c>
      <c r="E18" s="12"/>
      <c r="F18" s="12"/>
      <c r="G18" s="12"/>
    </row>
    <row r="19" spans="2:7" ht="12.75">
      <c r="B19" s="5">
        <v>0.18</v>
      </c>
      <c r="C19" s="78">
        <f t="shared" si="2"/>
        <v>9416.11378913281</v>
      </c>
      <c r="D19" s="78">
        <f t="shared" si="3"/>
        <v>6134.575837098542</v>
      </c>
      <c r="E19" s="12"/>
      <c r="F19" s="12"/>
      <c r="G19" s="12"/>
    </row>
    <row r="20" spans="2:4" ht="12.75">
      <c r="B20" s="5">
        <v>0.2</v>
      </c>
      <c r="C20" s="78">
        <f t="shared" si="2"/>
        <v>7368.8271604938345</v>
      </c>
      <c r="D20" s="78">
        <f t="shared" si="3"/>
        <v>3043.981481481489</v>
      </c>
    </row>
    <row r="21" spans="2:4" ht="12.75">
      <c r="B21" s="5">
        <v>0.22</v>
      </c>
      <c r="C21" s="78">
        <f t="shared" si="2"/>
        <v>5436.755340466501</v>
      </c>
      <c r="D21" s="78">
        <f t="shared" si="3"/>
        <v>130.65078531525796</v>
      </c>
    </row>
    <row r="22" spans="2:4" ht="12.75">
      <c r="B22" s="5">
        <v>0.24</v>
      </c>
      <c r="C22" s="78">
        <f t="shared" si="2"/>
        <v>3611.260599379988</v>
      </c>
      <c r="D22" s="78">
        <f t="shared" si="3"/>
        <v>-2618.8413690646994</v>
      </c>
    </row>
    <row r="23" spans="2:4" ht="12.75">
      <c r="B23" s="5">
        <v>0.26</v>
      </c>
      <c r="C23" s="78">
        <f t="shared" si="2"/>
        <v>1884.4996823136971</v>
      </c>
      <c r="D23" s="78">
        <f t="shared" si="3"/>
        <v>-5216.678312096366</v>
      </c>
    </row>
    <row r="24" spans="2:4" ht="12.75">
      <c r="B24" s="5">
        <v>0.28</v>
      </c>
      <c r="C24" s="78">
        <f t="shared" si="2"/>
        <v>249.33815002441406</v>
      </c>
      <c r="D24" s="78">
        <f t="shared" si="3"/>
        <v>-7673.935890197754</v>
      </c>
    </row>
    <row r="25" spans="2:4" ht="12.75">
      <c r="B25" s="5">
        <v>0.3</v>
      </c>
      <c r="C25" s="78">
        <f t="shared" si="2"/>
        <v>-1300.724764539067</v>
      </c>
      <c r="D25" s="78">
        <f t="shared" si="3"/>
        <v>-10000.7002555933</v>
      </c>
    </row>
  </sheetData>
  <mergeCells count="1">
    <mergeCell ref="C8:D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R46"/>
  <sheetViews>
    <sheetView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2" max="6" width="9.7109375" style="0" customWidth="1"/>
    <col min="7" max="7" width="10.28125" style="0" customWidth="1"/>
    <col min="8" max="14" width="8.7109375" style="0" customWidth="1"/>
  </cols>
  <sheetData>
    <row r="1" ht="12.75">
      <c r="A1" s="1" t="s">
        <v>43</v>
      </c>
    </row>
    <row r="2" spans="6:13" ht="12.75">
      <c r="F2" s="3" t="s">
        <v>42</v>
      </c>
      <c r="M2" s="41"/>
    </row>
    <row r="3" spans="1:174" ht="12.75">
      <c r="A3" s="28" t="s">
        <v>38</v>
      </c>
      <c r="B3" s="30">
        <v>0</v>
      </c>
      <c r="C3" s="28">
        <v>1</v>
      </c>
      <c r="D3" s="28">
        <v>2</v>
      </c>
      <c r="E3" s="31" t="s">
        <v>15</v>
      </c>
      <c r="F3" s="42">
        <v>0.06</v>
      </c>
      <c r="G3" s="42">
        <v>0.08</v>
      </c>
      <c r="H3" s="42">
        <v>0.1</v>
      </c>
      <c r="I3" s="42">
        <v>0.12</v>
      </c>
      <c r="J3" s="42">
        <v>0.14</v>
      </c>
      <c r="K3" s="43"/>
      <c r="L3" s="43"/>
      <c r="M3" s="4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</row>
    <row r="4" spans="1:15" ht="12.75">
      <c r="A4" s="2" t="s">
        <v>39</v>
      </c>
      <c r="B4" s="33">
        <v>-5000</v>
      </c>
      <c r="C4" s="8">
        <v>1500</v>
      </c>
      <c r="D4" s="8">
        <v>6024</v>
      </c>
      <c r="E4" s="39">
        <f>IRR(B4:D4)</f>
        <v>0.2578357278947089</v>
      </c>
      <c r="F4" s="16">
        <f>$B$4+NPV(F3,$C$4:$D$4)</f>
        <v>1776.4328942684224</v>
      </c>
      <c r="G4" s="16">
        <f>$B$4+NPV(G3,$C$4:$D$4)</f>
        <v>1553.4979423868308</v>
      </c>
      <c r="H4" s="16">
        <f>$B$4+NPV(H3,$C$4:$D$4)</f>
        <v>1342.1487603305777</v>
      </c>
      <c r="I4" s="16">
        <f>$B$4+NPV(I3,$C$4:$D$4)</f>
        <v>1141.5816326530603</v>
      </c>
      <c r="J4" s="16">
        <f>$B$4+NPV(J3,$C$4:$D$4)</f>
        <v>951.0618651892883</v>
      </c>
      <c r="K4" s="44"/>
      <c r="L4" s="44"/>
      <c r="M4" s="44"/>
      <c r="N4" s="9"/>
      <c r="O4" s="9"/>
    </row>
    <row r="5" spans="1:15" ht="12.75">
      <c r="A5" s="28" t="s">
        <v>40</v>
      </c>
      <c r="B5" s="34">
        <v>-7500</v>
      </c>
      <c r="C5" s="35">
        <v>7000</v>
      </c>
      <c r="D5" s="35">
        <v>3000</v>
      </c>
      <c r="E5" s="40">
        <f>IRR(B5:D5)</f>
        <v>0.252655074836773</v>
      </c>
      <c r="F5" s="45">
        <f>$B$5+NPV(F3,$C$5:$D$5)</f>
        <v>1773.7629049483785</v>
      </c>
      <c r="G5" s="45">
        <f>$B$5+NPV(G3,$C$5:$D$5)</f>
        <v>1553.49794238683</v>
      </c>
      <c r="H5" s="45">
        <f>$B$5+NPV(H3,$C$5:$D$5)</f>
        <v>1342.9752066115707</v>
      </c>
      <c r="I5" s="45">
        <f>$B$5+NPV(I3,$C$5:$D$5)</f>
        <v>1141.5816326530603</v>
      </c>
      <c r="J5" s="45">
        <f>$B$5+NPV(J3,$C$5:$D$5)</f>
        <v>948.753462603876</v>
      </c>
      <c r="K5" s="44"/>
      <c r="L5" s="44"/>
      <c r="M5" s="44"/>
      <c r="N5" s="9"/>
      <c r="O5" s="9"/>
    </row>
    <row r="6" spans="1:15" ht="12.75">
      <c r="A6" s="2" t="s">
        <v>41</v>
      </c>
      <c r="B6" s="33">
        <f>B5-B4</f>
        <v>-2500</v>
      </c>
      <c r="C6" s="8">
        <f>C5-C4</f>
        <v>5500</v>
      </c>
      <c r="D6" s="8">
        <f>D5-D4</f>
        <v>-3024</v>
      </c>
      <c r="E6" s="39"/>
      <c r="F6" s="8"/>
      <c r="H6" s="16"/>
      <c r="I6" s="16"/>
      <c r="J6" s="16"/>
      <c r="K6" s="44"/>
      <c r="L6" s="44"/>
      <c r="M6" s="44"/>
      <c r="N6" s="9"/>
      <c r="O6" s="9"/>
    </row>
    <row r="7" spans="2:13" ht="12.75">
      <c r="B7" s="8"/>
      <c r="C7" s="8"/>
      <c r="D7" s="8"/>
      <c r="E7" s="8"/>
      <c r="F7" s="8"/>
      <c r="G7" s="8"/>
      <c r="M7" s="41"/>
    </row>
    <row r="8" spans="1:7" ht="12.75">
      <c r="A8" t="s">
        <v>45</v>
      </c>
      <c r="B8" s="8"/>
      <c r="C8" s="8"/>
      <c r="D8" s="8"/>
      <c r="E8" s="8"/>
      <c r="F8" s="8"/>
      <c r="G8" s="8"/>
    </row>
    <row r="9" spans="2:7" ht="12.75">
      <c r="B9" s="17">
        <f>IRR(B6:D6,0)</f>
        <v>0.0799999999999931</v>
      </c>
      <c r="C9" s="8" t="s">
        <v>44</v>
      </c>
      <c r="D9" s="17">
        <f>IRR(B6:D6,1)</f>
        <v>0.1200000000062249</v>
      </c>
      <c r="E9" s="8"/>
      <c r="F9" s="8"/>
      <c r="G9" s="8"/>
    </row>
    <row r="10" spans="1:7" ht="12.75">
      <c r="A10" t="s">
        <v>46</v>
      </c>
      <c r="B10" s="12"/>
      <c r="C10" s="12"/>
      <c r="D10" s="12"/>
      <c r="E10" s="12"/>
      <c r="F10" s="12"/>
      <c r="G10" s="12"/>
    </row>
    <row r="11" spans="2:7" ht="12.75">
      <c r="B11" s="12"/>
      <c r="C11" s="12"/>
      <c r="D11" s="12"/>
      <c r="E11" s="12"/>
      <c r="F11" s="12"/>
      <c r="G11" s="12"/>
    </row>
    <row r="13" spans="1:7" ht="12.75">
      <c r="A13" s="2"/>
      <c r="B13" s="8"/>
      <c r="C13" s="8"/>
      <c r="D13" s="8"/>
      <c r="E13" s="8"/>
      <c r="F13" s="8"/>
      <c r="G13" s="8"/>
    </row>
    <row r="14" spans="1:7" ht="12.75">
      <c r="A14" s="2"/>
      <c r="B14" s="8" t="s">
        <v>14</v>
      </c>
      <c r="C14" s="67" t="s">
        <v>10</v>
      </c>
      <c r="D14" s="79"/>
      <c r="E14" s="8"/>
      <c r="F14" s="8"/>
      <c r="G14" s="8"/>
    </row>
    <row r="15" spans="1:7" ht="12.75">
      <c r="A15" s="2"/>
      <c r="B15" s="8"/>
      <c r="C15" s="8" t="s">
        <v>175</v>
      </c>
      <c r="D15" s="8"/>
      <c r="E15" s="8"/>
      <c r="F15" s="8"/>
      <c r="G15" s="8"/>
    </row>
    <row r="16" spans="1:7" ht="12.75">
      <c r="A16" s="2"/>
      <c r="B16" s="5">
        <v>0</v>
      </c>
      <c r="C16" s="8">
        <f>$B$6+NPV(B16,$C$6:$D$6)</f>
        <v>-24</v>
      </c>
      <c r="D16" s="8"/>
      <c r="E16" s="8"/>
      <c r="F16" s="8"/>
      <c r="G16" s="8"/>
    </row>
    <row r="17" spans="1:7" ht="12.75">
      <c r="A17" s="2"/>
      <c r="B17" s="5">
        <v>0.02</v>
      </c>
      <c r="C17" s="8">
        <f aca="true" t="shared" si="0" ref="C17:C26">$B$6+NPV(B17,$C$6:$D$6)</f>
        <v>-14.417531718569535</v>
      </c>
      <c r="D17" s="8"/>
      <c r="E17" s="8"/>
      <c r="F17" s="8"/>
      <c r="G17" s="8"/>
    </row>
    <row r="18" spans="1:7" ht="12.75">
      <c r="A18" s="2"/>
      <c r="B18" s="5">
        <v>0.04</v>
      </c>
      <c r="C18" s="8">
        <f t="shared" si="0"/>
        <v>-7.3964497041420145</v>
      </c>
      <c r="D18" s="8"/>
      <c r="E18" s="8"/>
      <c r="F18" s="8"/>
      <c r="G18" s="8"/>
    </row>
    <row r="19" spans="1:7" ht="12.75">
      <c r="A19" s="2"/>
      <c r="B19" s="5">
        <v>0.06</v>
      </c>
      <c r="C19" s="8">
        <f t="shared" si="0"/>
        <v>-2.669989320042532</v>
      </c>
      <c r="D19" s="8"/>
      <c r="E19" s="8"/>
      <c r="F19" s="8"/>
      <c r="G19" s="8"/>
    </row>
    <row r="20" spans="1:7" ht="12.75">
      <c r="A20" s="2"/>
      <c r="B20" s="5">
        <v>0.08</v>
      </c>
      <c r="C20" s="8">
        <f t="shared" si="0"/>
        <v>0</v>
      </c>
      <c r="D20" s="8"/>
      <c r="E20" s="2"/>
      <c r="F20" s="2"/>
      <c r="G20" s="2"/>
    </row>
    <row r="21" spans="1:7" ht="12.75">
      <c r="A21" s="2"/>
      <c r="B21" s="5">
        <v>0.1</v>
      </c>
      <c r="C21" s="8">
        <f t="shared" si="0"/>
        <v>0.826446280991604</v>
      </c>
      <c r="D21" s="8"/>
      <c r="E21" s="2"/>
      <c r="F21" s="2"/>
      <c r="G21" s="2"/>
    </row>
    <row r="22" spans="1:7" ht="12.75">
      <c r="A22" s="2"/>
      <c r="B22" s="5">
        <v>0.12</v>
      </c>
      <c r="C22" s="8">
        <f t="shared" si="0"/>
        <v>0</v>
      </c>
      <c r="D22" s="8"/>
      <c r="E22" s="2"/>
      <c r="F22" s="2"/>
      <c r="G22" s="2"/>
    </row>
    <row r="23" spans="1:7" ht="12.75">
      <c r="A23" s="2"/>
      <c r="B23" s="5">
        <v>0.14</v>
      </c>
      <c r="C23" s="8">
        <f t="shared" si="0"/>
        <v>-2.3084025854109314</v>
      </c>
      <c r="D23" s="8"/>
      <c r="E23" s="2"/>
      <c r="F23" s="2"/>
      <c r="G23" s="2"/>
    </row>
    <row r="24" spans="1:7" ht="12.75">
      <c r="A24" s="2"/>
      <c r="B24" s="5">
        <v>0.16</v>
      </c>
      <c r="C24" s="8">
        <f t="shared" si="0"/>
        <v>-5.945303210463862</v>
      </c>
      <c r="D24" s="8"/>
      <c r="E24" s="2"/>
      <c r="F24" s="2"/>
      <c r="G24" s="2"/>
    </row>
    <row r="25" spans="1:7" ht="12.75">
      <c r="A25" s="2"/>
      <c r="B25" s="5">
        <v>0.18</v>
      </c>
      <c r="C25" s="8">
        <f t="shared" si="0"/>
        <v>-10.772766446423702</v>
      </c>
      <c r="D25" s="8"/>
      <c r="E25" s="2"/>
      <c r="F25" s="2"/>
      <c r="G25" s="2"/>
    </row>
    <row r="26" spans="1:7" ht="12.75">
      <c r="A26" s="2"/>
      <c r="B26" s="5">
        <v>0.2</v>
      </c>
      <c r="C26" s="8">
        <f t="shared" si="0"/>
        <v>-16.666666666666515</v>
      </c>
      <c r="D26" s="8"/>
      <c r="E26" s="2"/>
      <c r="F26" s="2"/>
      <c r="G26" s="2"/>
    </row>
    <row r="27" spans="1:7" ht="12.75">
      <c r="A27" s="2"/>
      <c r="B27" s="5"/>
      <c r="C27" s="2"/>
      <c r="D27" s="2"/>
      <c r="E27" s="2"/>
      <c r="F27" s="2"/>
      <c r="G27" s="2"/>
    </row>
    <row r="28" spans="1:7" ht="12.75">
      <c r="A28" s="2"/>
      <c r="B28" s="5"/>
      <c r="C28" s="2"/>
      <c r="D28" s="2"/>
      <c r="E28" s="2"/>
      <c r="F28" s="2"/>
      <c r="G28" s="2"/>
    </row>
    <row r="29" spans="1:7" ht="12.75">
      <c r="A29" s="2"/>
      <c r="B29" s="5"/>
      <c r="C29" s="2"/>
      <c r="D29" s="2"/>
      <c r="E29" s="2"/>
      <c r="F29" s="2"/>
      <c r="G29" s="2"/>
    </row>
    <row r="30" spans="1:7" ht="12.75">
      <c r="A30" s="2"/>
      <c r="B30" s="5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</dc:creator>
  <cp:keywords/>
  <dc:description/>
  <cp:lastModifiedBy>TOH</cp:lastModifiedBy>
  <dcterms:created xsi:type="dcterms:W3CDTF">2006-01-28T19:10:28Z</dcterms:created>
  <dcterms:modified xsi:type="dcterms:W3CDTF">2007-03-27T18:00:29Z</dcterms:modified>
  <cp:category/>
  <cp:version/>
  <cp:contentType/>
  <cp:contentStatus/>
</cp:coreProperties>
</file>