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" windowWidth="13995" windowHeight="8595" activeTab="0"/>
  </bookViews>
  <sheets>
    <sheet name="Eks_4_1" sheetId="1" r:id="rId1"/>
    <sheet name="Eks_4_2" sheetId="2" r:id="rId2"/>
    <sheet name="Eks_4_3" sheetId="3" r:id="rId3"/>
    <sheet name="Eks_4_4" sheetId="4" r:id="rId4"/>
    <sheet name="Eks_4_5" sheetId="5" r:id="rId5"/>
  </sheets>
  <definedNames/>
  <calcPr fullCalcOnLoad="1"/>
</workbook>
</file>

<file path=xl/sharedStrings.xml><?xml version="1.0" encoding="utf-8"?>
<sst xmlns="http://schemas.openxmlformats.org/spreadsheetml/2006/main" count="73" uniqueCount="67">
  <si>
    <t>Eksempel 4.2</t>
  </si>
  <si>
    <t>Gebyrfritt lån</t>
  </si>
  <si>
    <t>Nom rente p.a.</t>
  </si>
  <si>
    <t>Ant terminer pr år</t>
  </si>
  <si>
    <t>Effektiv rente</t>
  </si>
  <si>
    <t>Eksempel 4.3</t>
  </si>
  <si>
    <t>Lånebeløp</t>
  </si>
  <si>
    <t>Antall år</t>
  </si>
  <si>
    <t>Tot ant terminer</t>
  </si>
  <si>
    <t>Etableringsgebyr</t>
  </si>
  <si>
    <t>Termingebyr</t>
  </si>
  <si>
    <t>Nom rente pr termin</t>
  </si>
  <si>
    <t>a)</t>
  </si>
  <si>
    <t>Annuitetslån</t>
  </si>
  <si>
    <t>Terminbeløp</t>
  </si>
  <si>
    <t xml:space="preserve"> + gebyr</t>
  </si>
  <si>
    <t>Nto utbet lån</t>
  </si>
  <si>
    <t>Eff rente pr kvartal</t>
  </si>
  <si>
    <t>Kontroll</t>
  </si>
  <si>
    <t>1.år                   1</t>
  </si>
  <si>
    <t>2.år                   1</t>
  </si>
  <si>
    <t>3.år                   1</t>
  </si>
  <si>
    <t>4.år                   1</t>
  </si>
  <si>
    <t>5.år                   1</t>
  </si>
  <si>
    <t>Eff rente p.a.</t>
  </si>
  <si>
    <t>b)</t>
  </si>
  <si>
    <t>Serielån</t>
  </si>
  <si>
    <t>Avdrag pr termin</t>
  </si>
  <si>
    <t>Lån IB</t>
  </si>
  <si>
    <t>Rente</t>
  </si>
  <si>
    <t>Avdrag</t>
  </si>
  <si>
    <t>Lån UB</t>
  </si>
  <si>
    <t>Rente + Avdrag + Gebyr</t>
  </si>
  <si>
    <t>5.år                  1</t>
  </si>
  <si>
    <t>4.år                  1</t>
  </si>
  <si>
    <t>3.år                  1</t>
  </si>
  <si>
    <t>2.år                  1</t>
  </si>
  <si>
    <t>1.år                  1</t>
  </si>
  <si>
    <t>Eksempel 4.4</t>
  </si>
  <si>
    <t>Investering</t>
  </si>
  <si>
    <t>Skattesats</t>
  </si>
  <si>
    <t>Leasingavgift (forskuddsvis)</t>
  </si>
  <si>
    <t>Lånerente (før skatt)</t>
  </si>
  <si>
    <t>Årlig avskrivning</t>
  </si>
  <si>
    <t>År</t>
  </si>
  <si>
    <t>Kontantstrøm etter skatt fra leasing</t>
  </si>
  <si>
    <t>Leasingavgift etter skatt</t>
  </si>
  <si>
    <t>Kontantstrøm etter skatt ved kjøp</t>
  </si>
  <si>
    <t>Skattelette fra avskrivning</t>
  </si>
  <si>
    <t>Nto kontantstrøm ved kjøp</t>
  </si>
  <si>
    <t>Differanse: Leasing - kjøp</t>
  </si>
  <si>
    <t>IRR for differanseprosjektet</t>
  </si>
  <si>
    <t>a) Beslutning:</t>
  </si>
  <si>
    <t>Nto kontantstrøm ved leasing fremfor kjøp</t>
  </si>
  <si>
    <t>Lånerente (etter skatt)</t>
  </si>
  <si>
    <t>b) Benytter målsøking til å finne minimum leasingavgift:</t>
  </si>
  <si>
    <t>Eksempel 4.5</t>
  </si>
  <si>
    <t>Pålydende</t>
  </si>
  <si>
    <t>Kupongrente</t>
  </si>
  <si>
    <t>Pris</t>
  </si>
  <si>
    <r>
      <t>Avkastning (</t>
    </r>
    <r>
      <rPr>
        <i/>
        <sz val="10"/>
        <rFont val="Arial"/>
        <family val="2"/>
      </rPr>
      <t>IRR</t>
    </r>
    <r>
      <rPr>
        <sz val="10"/>
        <rFont val="Arial"/>
        <family val="2"/>
      </rPr>
      <t>)</t>
    </r>
  </si>
  <si>
    <r>
      <t>PV</t>
    </r>
    <r>
      <rPr>
        <i/>
        <vertAlign val="subscript"/>
        <sz val="10"/>
        <rFont val="Arial"/>
        <family val="2"/>
      </rPr>
      <t>i</t>
    </r>
  </si>
  <si>
    <t>Andeler</t>
  </si>
  <si>
    <t>Varighet</t>
  </si>
  <si>
    <t>Se løsning i boken.</t>
  </si>
  <si>
    <t>Eksempel 4.1</t>
  </si>
  <si>
    <t>Endrer innholdet i celle B5 inntil innholdet i celle B25 blir 8,40%.</t>
  </si>
</sst>
</file>

<file path=xl/styles.xml><?xml version="1.0" encoding="utf-8"?>
<styleSheet xmlns="http://schemas.openxmlformats.org/spreadsheetml/2006/main">
  <numFmts count="3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\ %"/>
    <numFmt numFmtId="165" formatCode="0.000\ %"/>
    <numFmt numFmtId="166" formatCode="0.0000\ %"/>
    <numFmt numFmtId="167" formatCode="0.00000\ %"/>
    <numFmt numFmtId="168" formatCode="0.000000\ %"/>
    <numFmt numFmtId="169" formatCode="#,##0.0_);[Red]\(#,##0.0\)"/>
    <numFmt numFmtId="170" formatCode="#,##0.0"/>
    <numFmt numFmtId="171" formatCode="#,##0.000"/>
    <numFmt numFmtId="172" formatCode="#,##0.0000_);[Red]\(#,##0.0000\)"/>
    <numFmt numFmtId="173" formatCode="&quot;kr&quot;\ #,##0.000_);[Red]\(&quot;kr&quot;\ #,##0.000\)"/>
    <numFmt numFmtId="174" formatCode="&quot;kr&quot;\ #,##0.0000_);[Red]\(&quot;kr&quot;\ #,##0.0000\)"/>
    <numFmt numFmtId="175" formatCode="&quot;kr&quot;\ #,##0.00000_);[Red]\(&quot;kr&quot;\ #,##0.00000\)"/>
    <numFmt numFmtId="176" formatCode="&quot;kr&quot;\ #,##0.000000_);[Red]\(&quot;kr&quot;\ #,##0.000000\)"/>
    <numFmt numFmtId="177" formatCode="&quot;kr&quot;\ #,##0.0000000_);[Red]\(&quot;kr&quot;\ #,##0.0000000\)"/>
    <numFmt numFmtId="178" formatCode="&quot;kr&quot;\ #,##0.00000000_);[Red]\(&quot;kr&quot;\ #,##0.00000000\)"/>
    <numFmt numFmtId="179" formatCode="&quot;kr&quot;\ #,##0.000000000_);[Red]\(&quot;kr&quot;\ #,##0.000000000\)"/>
    <numFmt numFmtId="180" formatCode="&quot;kr&quot;\ #,##0.0000000000_);[Red]\(&quot;kr&quot;\ #,##0.0000000000\)"/>
    <numFmt numFmtId="181" formatCode="[$-414]d\.\ mmmm\ yyyy"/>
    <numFmt numFmtId="182" formatCode="dd/mm/yyyy;@"/>
    <numFmt numFmtId="183" formatCode="mmm/yyyy"/>
    <numFmt numFmtId="184" formatCode="0.0"/>
    <numFmt numFmtId="185" formatCode="0.000"/>
    <numFmt numFmtId="186" formatCode="0.0000"/>
    <numFmt numFmtId="187" formatCode="0.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17" applyAlignment="1">
      <alignment horizontal="center"/>
    </xf>
    <xf numFmtId="10" fontId="1" fillId="0" borderId="0" xfId="17" applyNumberFormat="1" applyFon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center"/>
    </xf>
    <xf numFmtId="40" fontId="0" fillId="0" borderId="0" xfId="0" applyNumberFormat="1" applyAlignment="1">
      <alignment/>
    </xf>
    <xf numFmtId="165" fontId="0" fillId="0" borderId="0" xfId="17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17" applyNumberFormat="1" applyAlignment="1">
      <alignment horizontal="center"/>
    </xf>
    <xf numFmtId="10" fontId="1" fillId="0" borderId="0" xfId="17" applyNumberFormat="1" applyFont="1" applyAlignment="1">
      <alignment horizontal="center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0" xfId="18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17" applyNumberFormat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0" fillId="0" borderId="0" xfId="17" applyNumberFormat="1" applyAlignment="1">
      <alignment horizontal="center"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0" customWidth="1"/>
  </cols>
  <sheetData>
    <row r="1" ht="12.75">
      <c r="A1" s="1" t="s">
        <v>65</v>
      </c>
    </row>
    <row r="3" ht="12.75">
      <c r="A3" t="s">
        <v>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11.421875" defaultRowHeight="12.75"/>
  <cols>
    <col min="1" max="1" width="16.140625" style="0" customWidth="1"/>
    <col min="2" max="2" width="8.57421875" style="0" customWidth="1"/>
  </cols>
  <sheetData>
    <row r="1" ht="12.75">
      <c r="A1" s="1" t="s">
        <v>0</v>
      </c>
    </row>
    <row r="3" ht="12.75">
      <c r="A3" t="s">
        <v>1</v>
      </c>
    </row>
    <row r="4" ht="12.75">
      <c r="B4" s="2"/>
    </row>
    <row r="5" spans="1:2" ht="12.75">
      <c r="A5" t="s">
        <v>2</v>
      </c>
      <c r="B5" s="3">
        <v>0.08</v>
      </c>
    </row>
    <row r="6" spans="1:2" ht="12.75">
      <c r="A6" t="s">
        <v>3</v>
      </c>
      <c r="B6" s="2">
        <v>4</v>
      </c>
    </row>
    <row r="7" ht="12.75">
      <c r="B7" s="2"/>
    </row>
    <row r="8" spans="1:2" ht="12.75">
      <c r="A8" t="s">
        <v>4</v>
      </c>
      <c r="B8" s="4">
        <f>_XLL.EFFEKTIV.RENTE(B5,B6)</f>
        <v>0.08243215999999998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1"/>
  <sheetViews>
    <sheetView workbookViewId="0" topLeftCell="A1">
      <selection activeCell="A1" sqref="A1"/>
    </sheetView>
  </sheetViews>
  <sheetFormatPr defaultColWidth="11.421875" defaultRowHeight="12.75"/>
  <cols>
    <col min="1" max="1" width="17.28125" style="0" customWidth="1"/>
    <col min="2" max="2" width="10.140625" style="0" customWidth="1"/>
    <col min="3" max="3" width="8.28125" style="0" customWidth="1"/>
    <col min="4" max="4" width="16.28125" style="0" customWidth="1"/>
    <col min="6" max="6" width="9.140625" style="0" customWidth="1"/>
    <col min="7" max="7" width="15.7109375" style="0" customWidth="1"/>
    <col min="9" max="9" width="4.421875" style="0" customWidth="1"/>
    <col min="10" max="14" width="8.7109375" style="0" customWidth="1"/>
  </cols>
  <sheetData>
    <row r="1" ht="12.75">
      <c r="A1" s="1" t="s">
        <v>5</v>
      </c>
    </row>
    <row r="2" spans="2:7" ht="12.75">
      <c r="B2" s="2"/>
      <c r="C2" s="12" t="s">
        <v>12</v>
      </c>
      <c r="D2" s="13" t="s">
        <v>13</v>
      </c>
      <c r="F2" s="12" t="s">
        <v>25</v>
      </c>
      <c r="G2" s="1" t="s">
        <v>26</v>
      </c>
    </row>
    <row r="3" spans="1:11" ht="12.75">
      <c r="A3" t="s">
        <v>6</v>
      </c>
      <c r="B3" s="6">
        <v>100000</v>
      </c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t="s">
        <v>7</v>
      </c>
      <c r="B4" s="6">
        <v>5</v>
      </c>
      <c r="C4" s="5"/>
      <c r="D4" s="5" t="s">
        <v>14</v>
      </c>
      <c r="E4" s="7">
        <f>-PMT(B11,B10,B3)</f>
        <v>6115.67181252904</v>
      </c>
      <c r="F4" s="5"/>
      <c r="G4" s="5" t="s">
        <v>27</v>
      </c>
      <c r="H4" s="5">
        <f>B3/B10</f>
        <v>5000</v>
      </c>
      <c r="I4" s="5"/>
      <c r="J4" s="5"/>
      <c r="K4" s="5"/>
    </row>
    <row r="5" spans="1:11" ht="12.75">
      <c r="A5" t="s">
        <v>3</v>
      </c>
      <c r="B5" s="6">
        <v>4</v>
      </c>
      <c r="C5" s="5"/>
      <c r="D5" s="5" t="s">
        <v>15</v>
      </c>
      <c r="E5" s="5">
        <v>40</v>
      </c>
      <c r="F5" s="5"/>
      <c r="G5" s="5"/>
      <c r="H5" s="5"/>
      <c r="I5" s="5"/>
      <c r="J5" s="5"/>
      <c r="K5" s="5"/>
    </row>
    <row r="6" spans="1:11" ht="12.75">
      <c r="A6" t="s">
        <v>2</v>
      </c>
      <c r="B6" s="3">
        <v>0.08</v>
      </c>
      <c r="C6" s="5"/>
      <c r="D6" s="5"/>
      <c r="E6" s="7">
        <f>SUM(E4:E5)</f>
        <v>6155.67181252904</v>
      </c>
      <c r="F6" s="5"/>
      <c r="G6" s="5"/>
      <c r="H6" s="5"/>
      <c r="I6" s="5"/>
      <c r="J6" s="5"/>
      <c r="K6" s="5"/>
    </row>
    <row r="7" spans="1:11" ht="12.75">
      <c r="A7" t="s">
        <v>9</v>
      </c>
      <c r="B7" s="6">
        <v>3500</v>
      </c>
      <c r="C7" s="5"/>
      <c r="D7" s="5"/>
      <c r="E7" s="5"/>
      <c r="F7" s="5"/>
      <c r="G7" s="5"/>
      <c r="H7" s="5"/>
      <c r="I7" s="5"/>
      <c r="J7" s="5"/>
      <c r="K7" s="5"/>
    </row>
    <row r="8" spans="1:15" ht="12.75">
      <c r="A8" t="s">
        <v>10</v>
      </c>
      <c r="B8" s="6">
        <v>40</v>
      </c>
      <c r="C8" s="5"/>
      <c r="D8" s="5" t="s">
        <v>16</v>
      </c>
      <c r="E8" s="5">
        <f>B3-B7</f>
        <v>96500</v>
      </c>
      <c r="F8" s="5"/>
      <c r="G8">
        <v>0</v>
      </c>
      <c r="H8" s="6">
        <f>B3-B7</f>
        <v>96500</v>
      </c>
      <c r="I8" s="6"/>
      <c r="J8" s="6" t="s">
        <v>28</v>
      </c>
      <c r="K8" s="6" t="s">
        <v>29</v>
      </c>
      <c r="L8" s="2" t="s">
        <v>30</v>
      </c>
      <c r="M8" s="6" t="s">
        <v>31</v>
      </c>
      <c r="N8" s="9" t="s">
        <v>32</v>
      </c>
      <c r="O8" s="2"/>
    </row>
    <row r="9" spans="3:15" ht="12.75">
      <c r="C9" s="5"/>
      <c r="D9" s="5"/>
      <c r="E9" s="5"/>
      <c r="F9" s="5"/>
      <c r="G9" s="5" t="s">
        <v>37</v>
      </c>
      <c r="H9" s="6">
        <f>-N9</f>
        <v>-7040</v>
      </c>
      <c r="I9" s="6"/>
      <c r="J9" s="6">
        <f>B3</f>
        <v>100000</v>
      </c>
      <c r="K9" s="6">
        <f>J9*$B$11</f>
        <v>2000</v>
      </c>
      <c r="L9" s="6">
        <f>$H$4</f>
        <v>5000</v>
      </c>
      <c r="M9" s="6">
        <f>J9-L9</f>
        <v>95000</v>
      </c>
      <c r="N9" s="6">
        <f>K9+L9+$B$8</f>
        <v>7040</v>
      </c>
      <c r="O9" s="2"/>
    </row>
    <row r="10" spans="1:15" ht="12.75">
      <c r="A10" t="s">
        <v>8</v>
      </c>
      <c r="B10" s="6">
        <f>B4*B5</f>
        <v>20</v>
      </c>
      <c r="C10" s="5"/>
      <c r="D10" s="5" t="s">
        <v>17</v>
      </c>
      <c r="E10" s="8">
        <f>RATE(B10,-E6,E8)</f>
        <v>0.02440863960526837</v>
      </c>
      <c r="F10" s="5"/>
      <c r="G10" s="5">
        <v>2</v>
      </c>
      <c r="H10" s="6">
        <f>-N10</f>
        <v>-6940</v>
      </c>
      <c r="I10" s="6"/>
      <c r="J10" s="6">
        <f>M9</f>
        <v>95000</v>
      </c>
      <c r="K10" s="6">
        <f>J10*$B$11</f>
        <v>1900</v>
      </c>
      <c r="L10" s="6">
        <f>$H$4</f>
        <v>5000</v>
      </c>
      <c r="M10" s="6">
        <f>J10-L10</f>
        <v>90000</v>
      </c>
      <c r="N10" s="6">
        <f>K10+L10+$B$8</f>
        <v>6940</v>
      </c>
      <c r="O10" s="2"/>
    </row>
    <row r="11" spans="1:15" ht="12.75">
      <c r="A11" t="s">
        <v>11</v>
      </c>
      <c r="B11" s="3">
        <f>B6/B5</f>
        <v>0.02</v>
      </c>
      <c r="C11" s="5"/>
      <c r="D11" s="5"/>
      <c r="E11" s="5"/>
      <c r="F11" s="5"/>
      <c r="G11" s="5">
        <v>3</v>
      </c>
      <c r="H11" s="6">
        <f aca="true" t="shared" si="0" ref="H11:H28">-N11</f>
        <v>-6840</v>
      </c>
      <c r="I11" s="6"/>
      <c r="J11" s="6">
        <f aca="true" t="shared" si="1" ref="J11:J28">M10</f>
        <v>90000</v>
      </c>
      <c r="K11" s="6">
        <f aca="true" t="shared" si="2" ref="K11:K28">J11*$B$11</f>
        <v>1800</v>
      </c>
      <c r="L11" s="6">
        <f aca="true" t="shared" si="3" ref="L11:L28">$H$4</f>
        <v>5000</v>
      </c>
      <c r="M11" s="6">
        <f aca="true" t="shared" si="4" ref="M11:M28">J11-L11</f>
        <v>85000</v>
      </c>
      <c r="N11" s="6">
        <f aca="true" t="shared" si="5" ref="N11:N28">K11+L11+$B$8</f>
        <v>6840</v>
      </c>
      <c r="O11" s="2"/>
    </row>
    <row r="12" spans="2:15" ht="12.75">
      <c r="B12" s="5"/>
      <c r="C12" s="5"/>
      <c r="D12" s="5" t="s">
        <v>24</v>
      </c>
      <c r="E12" s="4">
        <f>(1+E10)^B5-1</f>
        <v>0.10126777238313411</v>
      </c>
      <c r="F12" s="5"/>
      <c r="G12" s="5">
        <v>4</v>
      </c>
      <c r="H12" s="6">
        <f t="shared" si="0"/>
        <v>-6740</v>
      </c>
      <c r="I12" s="6"/>
      <c r="J12" s="6">
        <f t="shared" si="1"/>
        <v>85000</v>
      </c>
      <c r="K12" s="6">
        <f t="shared" si="2"/>
        <v>1700</v>
      </c>
      <c r="L12" s="6">
        <f t="shared" si="3"/>
        <v>5000</v>
      </c>
      <c r="M12" s="6">
        <f t="shared" si="4"/>
        <v>80000</v>
      </c>
      <c r="N12" s="6">
        <f t="shared" si="5"/>
        <v>6740</v>
      </c>
      <c r="O12" s="2"/>
    </row>
    <row r="13" spans="2:15" ht="12.75">
      <c r="B13" s="5"/>
      <c r="C13" s="5"/>
      <c r="G13" s="5" t="s">
        <v>36</v>
      </c>
      <c r="H13" s="6">
        <f t="shared" si="0"/>
        <v>-6640</v>
      </c>
      <c r="I13" s="6"/>
      <c r="J13" s="6">
        <f t="shared" si="1"/>
        <v>80000</v>
      </c>
      <c r="K13" s="6">
        <f t="shared" si="2"/>
        <v>1600</v>
      </c>
      <c r="L13" s="6">
        <f t="shared" si="3"/>
        <v>5000</v>
      </c>
      <c r="M13" s="6">
        <f t="shared" si="4"/>
        <v>75000</v>
      </c>
      <c r="N13" s="6">
        <f t="shared" si="5"/>
        <v>6640</v>
      </c>
      <c r="O13" s="2"/>
    </row>
    <row r="14" spans="2:15" ht="12.75">
      <c r="B14" s="5"/>
      <c r="C14" s="5"/>
      <c r="G14" s="5">
        <v>2</v>
      </c>
      <c r="H14" s="6">
        <f t="shared" si="0"/>
        <v>-6540</v>
      </c>
      <c r="I14" s="6"/>
      <c r="J14" s="6">
        <f t="shared" si="1"/>
        <v>75000</v>
      </c>
      <c r="K14" s="6">
        <f t="shared" si="2"/>
        <v>1500</v>
      </c>
      <c r="L14" s="6">
        <f t="shared" si="3"/>
        <v>5000</v>
      </c>
      <c r="M14" s="6">
        <f t="shared" si="4"/>
        <v>70000</v>
      </c>
      <c r="N14" s="6">
        <f t="shared" si="5"/>
        <v>6540</v>
      </c>
      <c r="O14" s="2"/>
    </row>
    <row r="15" spans="2:15" ht="12.75">
      <c r="B15" s="5"/>
      <c r="C15" s="5"/>
      <c r="G15" s="5">
        <v>3</v>
      </c>
      <c r="H15" s="6">
        <f t="shared" si="0"/>
        <v>-6440</v>
      </c>
      <c r="I15" s="6"/>
      <c r="J15" s="6">
        <f t="shared" si="1"/>
        <v>70000</v>
      </c>
      <c r="K15" s="6">
        <f t="shared" si="2"/>
        <v>1400</v>
      </c>
      <c r="L15" s="6">
        <f t="shared" si="3"/>
        <v>5000</v>
      </c>
      <c r="M15" s="6">
        <f t="shared" si="4"/>
        <v>65000</v>
      </c>
      <c r="N15" s="6">
        <f t="shared" si="5"/>
        <v>6440</v>
      </c>
      <c r="O15" s="2"/>
    </row>
    <row r="16" spans="2:15" ht="12.75">
      <c r="B16" s="5"/>
      <c r="C16" s="5"/>
      <c r="D16" s="5" t="s">
        <v>18</v>
      </c>
      <c r="E16" s="5"/>
      <c r="F16" s="5"/>
      <c r="G16" s="5">
        <v>4</v>
      </c>
      <c r="H16" s="6">
        <f t="shared" si="0"/>
        <v>-6340</v>
      </c>
      <c r="I16" s="6"/>
      <c r="J16" s="6">
        <f t="shared" si="1"/>
        <v>65000</v>
      </c>
      <c r="K16" s="6">
        <f t="shared" si="2"/>
        <v>1300</v>
      </c>
      <c r="L16" s="6">
        <f t="shared" si="3"/>
        <v>5000</v>
      </c>
      <c r="M16" s="6">
        <f t="shared" si="4"/>
        <v>60000</v>
      </c>
      <c r="N16" s="6">
        <f t="shared" si="5"/>
        <v>6340</v>
      </c>
      <c r="O16" s="2"/>
    </row>
    <row r="17" spans="2:15" ht="12.75">
      <c r="B17" s="5"/>
      <c r="C17" s="5"/>
      <c r="D17">
        <v>0</v>
      </c>
      <c r="E17" s="5">
        <f>E8</f>
        <v>96500</v>
      </c>
      <c r="F17" s="5"/>
      <c r="G17" s="5" t="s">
        <v>35</v>
      </c>
      <c r="H17" s="6">
        <f t="shared" si="0"/>
        <v>-6240</v>
      </c>
      <c r="I17" s="6"/>
      <c r="J17" s="6">
        <f t="shared" si="1"/>
        <v>60000</v>
      </c>
      <c r="K17" s="6">
        <f t="shared" si="2"/>
        <v>1200</v>
      </c>
      <c r="L17" s="6">
        <f t="shared" si="3"/>
        <v>5000</v>
      </c>
      <c r="M17" s="6">
        <f t="shared" si="4"/>
        <v>55000</v>
      </c>
      <c r="N17" s="6">
        <f t="shared" si="5"/>
        <v>6240</v>
      </c>
      <c r="O17" s="2"/>
    </row>
    <row r="18" spans="2:15" ht="12.75">
      <c r="B18" s="5"/>
      <c r="C18" s="5"/>
      <c r="D18" s="5" t="s">
        <v>19</v>
      </c>
      <c r="E18" s="7">
        <f>-$E$6</f>
        <v>-6155.67181252904</v>
      </c>
      <c r="F18" s="5"/>
      <c r="G18" s="5">
        <v>2</v>
      </c>
      <c r="H18" s="6">
        <f t="shared" si="0"/>
        <v>-6140</v>
      </c>
      <c r="I18" s="6"/>
      <c r="J18" s="6">
        <f t="shared" si="1"/>
        <v>55000</v>
      </c>
      <c r="K18" s="6">
        <f t="shared" si="2"/>
        <v>1100</v>
      </c>
      <c r="L18" s="6">
        <f t="shared" si="3"/>
        <v>5000</v>
      </c>
      <c r="M18" s="6">
        <f t="shared" si="4"/>
        <v>50000</v>
      </c>
      <c r="N18" s="6">
        <f t="shared" si="5"/>
        <v>6140</v>
      </c>
      <c r="O18" s="2"/>
    </row>
    <row r="19" spans="2:15" ht="12.75">
      <c r="B19" s="5"/>
      <c r="C19" s="5"/>
      <c r="D19" s="5">
        <v>2</v>
      </c>
      <c r="E19" s="7">
        <f aca="true" t="shared" si="6" ref="E19:E37">-$E$6</f>
        <v>-6155.67181252904</v>
      </c>
      <c r="F19" s="5"/>
      <c r="G19" s="5">
        <v>3</v>
      </c>
      <c r="H19" s="6">
        <f t="shared" si="0"/>
        <v>-6040</v>
      </c>
      <c r="I19" s="6"/>
      <c r="J19" s="6">
        <f t="shared" si="1"/>
        <v>50000</v>
      </c>
      <c r="K19" s="6">
        <f t="shared" si="2"/>
        <v>1000</v>
      </c>
      <c r="L19" s="6">
        <f t="shared" si="3"/>
        <v>5000</v>
      </c>
      <c r="M19" s="6">
        <f t="shared" si="4"/>
        <v>45000</v>
      </c>
      <c r="N19" s="6">
        <f t="shared" si="5"/>
        <v>6040</v>
      </c>
      <c r="O19" s="2"/>
    </row>
    <row r="20" spans="2:15" ht="12.75">
      <c r="B20" s="5"/>
      <c r="C20" s="5"/>
      <c r="D20" s="5">
        <v>3</v>
      </c>
      <c r="E20" s="7">
        <f t="shared" si="6"/>
        <v>-6155.67181252904</v>
      </c>
      <c r="F20" s="5"/>
      <c r="G20" s="5">
        <v>4</v>
      </c>
      <c r="H20" s="6">
        <f t="shared" si="0"/>
        <v>-5940</v>
      </c>
      <c r="I20" s="6"/>
      <c r="J20" s="6">
        <f t="shared" si="1"/>
        <v>45000</v>
      </c>
      <c r="K20" s="6">
        <f t="shared" si="2"/>
        <v>900</v>
      </c>
      <c r="L20" s="6">
        <f t="shared" si="3"/>
        <v>5000</v>
      </c>
      <c r="M20" s="6">
        <f t="shared" si="4"/>
        <v>40000</v>
      </c>
      <c r="N20" s="6">
        <f t="shared" si="5"/>
        <v>5940</v>
      </c>
      <c r="O20" s="2"/>
    </row>
    <row r="21" spans="2:15" ht="12.75">
      <c r="B21" s="5"/>
      <c r="C21" s="5"/>
      <c r="D21" s="5">
        <v>4</v>
      </c>
      <c r="E21" s="7">
        <f t="shared" si="6"/>
        <v>-6155.67181252904</v>
      </c>
      <c r="F21" s="5"/>
      <c r="G21" s="5" t="s">
        <v>34</v>
      </c>
      <c r="H21" s="6">
        <f t="shared" si="0"/>
        <v>-5840</v>
      </c>
      <c r="I21" s="6"/>
      <c r="J21" s="6">
        <f t="shared" si="1"/>
        <v>40000</v>
      </c>
      <c r="K21" s="6">
        <f t="shared" si="2"/>
        <v>800</v>
      </c>
      <c r="L21" s="6">
        <f t="shared" si="3"/>
        <v>5000</v>
      </c>
      <c r="M21" s="6">
        <f t="shared" si="4"/>
        <v>35000</v>
      </c>
      <c r="N21" s="6">
        <f t="shared" si="5"/>
        <v>5840</v>
      </c>
      <c r="O21" s="2"/>
    </row>
    <row r="22" spans="2:15" ht="12.75">
      <c r="B22" s="5"/>
      <c r="C22" s="5"/>
      <c r="D22" s="5" t="s">
        <v>20</v>
      </c>
      <c r="E22" s="7">
        <f t="shared" si="6"/>
        <v>-6155.67181252904</v>
      </c>
      <c r="F22" s="5"/>
      <c r="G22" s="5">
        <v>2</v>
      </c>
      <c r="H22" s="6">
        <f t="shared" si="0"/>
        <v>-5740</v>
      </c>
      <c r="I22" s="6"/>
      <c r="J22" s="6">
        <f t="shared" si="1"/>
        <v>35000</v>
      </c>
      <c r="K22" s="6">
        <f t="shared" si="2"/>
        <v>700</v>
      </c>
      <c r="L22" s="6">
        <f t="shared" si="3"/>
        <v>5000</v>
      </c>
      <c r="M22" s="6">
        <f t="shared" si="4"/>
        <v>30000</v>
      </c>
      <c r="N22" s="6">
        <f t="shared" si="5"/>
        <v>5740</v>
      </c>
      <c r="O22" s="2"/>
    </row>
    <row r="23" spans="2:15" ht="12.75">
      <c r="B23" s="5"/>
      <c r="C23" s="5"/>
      <c r="D23" s="5">
        <v>2</v>
      </c>
      <c r="E23" s="7">
        <f t="shared" si="6"/>
        <v>-6155.67181252904</v>
      </c>
      <c r="F23" s="5"/>
      <c r="G23" s="5">
        <v>3</v>
      </c>
      <c r="H23" s="6">
        <f t="shared" si="0"/>
        <v>-5640</v>
      </c>
      <c r="I23" s="6"/>
      <c r="J23" s="6">
        <f t="shared" si="1"/>
        <v>30000</v>
      </c>
      <c r="K23" s="6">
        <f t="shared" si="2"/>
        <v>600</v>
      </c>
      <c r="L23" s="6">
        <f t="shared" si="3"/>
        <v>5000</v>
      </c>
      <c r="M23" s="6">
        <f t="shared" si="4"/>
        <v>25000</v>
      </c>
      <c r="N23" s="6">
        <f t="shared" si="5"/>
        <v>5640</v>
      </c>
      <c r="O23" s="2"/>
    </row>
    <row r="24" spans="2:15" ht="12.75">
      <c r="B24" s="5"/>
      <c r="C24" s="5"/>
      <c r="D24" s="5">
        <v>3</v>
      </c>
      <c r="E24" s="7">
        <f t="shared" si="6"/>
        <v>-6155.67181252904</v>
      </c>
      <c r="F24" s="5"/>
      <c r="G24" s="5">
        <v>4</v>
      </c>
      <c r="H24" s="6">
        <f t="shared" si="0"/>
        <v>-5540</v>
      </c>
      <c r="I24" s="6"/>
      <c r="J24" s="6">
        <f t="shared" si="1"/>
        <v>25000</v>
      </c>
      <c r="K24" s="6">
        <f t="shared" si="2"/>
        <v>500</v>
      </c>
      <c r="L24" s="6">
        <f t="shared" si="3"/>
        <v>5000</v>
      </c>
      <c r="M24" s="6">
        <f t="shared" si="4"/>
        <v>20000</v>
      </c>
      <c r="N24" s="6">
        <f t="shared" si="5"/>
        <v>5540</v>
      </c>
      <c r="O24" s="2"/>
    </row>
    <row r="25" spans="2:15" ht="12.75">
      <c r="B25" s="5"/>
      <c r="C25" s="5"/>
      <c r="D25" s="5">
        <v>4</v>
      </c>
      <c r="E25" s="7">
        <f t="shared" si="6"/>
        <v>-6155.67181252904</v>
      </c>
      <c r="F25" s="5"/>
      <c r="G25" s="5" t="s">
        <v>33</v>
      </c>
      <c r="H25" s="6">
        <f t="shared" si="0"/>
        <v>-5440</v>
      </c>
      <c r="I25" s="6"/>
      <c r="J25" s="6">
        <f t="shared" si="1"/>
        <v>20000</v>
      </c>
      <c r="K25" s="6">
        <f t="shared" si="2"/>
        <v>400</v>
      </c>
      <c r="L25" s="6">
        <f t="shared" si="3"/>
        <v>5000</v>
      </c>
      <c r="M25" s="6">
        <f t="shared" si="4"/>
        <v>15000</v>
      </c>
      <c r="N25" s="6">
        <f t="shared" si="5"/>
        <v>5440</v>
      </c>
      <c r="O25" s="2"/>
    </row>
    <row r="26" spans="2:15" ht="12.75">
      <c r="B26" s="5"/>
      <c r="C26" s="5"/>
      <c r="D26" s="5" t="s">
        <v>21</v>
      </c>
      <c r="E26" s="7">
        <f t="shared" si="6"/>
        <v>-6155.67181252904</v>
      </c>
      <c r="F26" s="5"/>
      <c r="G26" s="5">
        <v>2</v>
      </c>
      <c r="H26" s="6">
        <f t="shared" si="0"/>
        <v>-5340</v>
      </c>
      <c r="I26" s="6"/>
      <c r="J26" s="6">
        <f t="shared" si="1"/>
        <v>15000</v>
      </c>
      <c r="K26" s="6">
        <f t="shared" si="2"/>
        <v>300</v>
      </c>
      <c r="L26" s="6">
        <f t="shared" si="3"/>
        <v>5000</v>
      </c>
      <c r="M26" s="6">
        <f t="shared" si="4"/>
        <v>10000</v>
      </c>
      <c r="N26" s="6">
        <f t="shared" si="5"/>
        <v>5340</v>
      </c>
      <c r="O26" s="2"/>
    </row>
    <row r="27" spans="2:15" ht="12.75">
      <c r="B27" s="5"/>
      <c r="C27" s="5"/>
      <c r="D27" s="5">
        <v>2</v>
      </c>
      <c r="E27" s="7">
        <f t="shared" si="6"/>
        <v>-6155.67181252904</v>
      </c>
      <c r="F27" s="5"/>
      <c r="G27" s="5">
        <v>3</v>
      </c>
      <c r="H27" s="6">
        <f t="shared" si="0"/>
        <v>-5240</v>
      </c>
      <c r="I27" s="6"/>
      <c r="J27" s="6">
        <f t="shared" si="1"/>
        <v>10000</v>
      </c>
      <c r="K27" s="6">
        <f t="shared" si="2"/>
        <v>200</v>
      </c>
      <c r="L27" s="6">
        <f t="shared" si="3"/>
        <v>5000</v>
      </c>
      <c r="M27" s="6">
        <f t="shared" si="4"/>
        <v>5000</v>
      </c>
      <c r="N27" s="6">
        <f t="shared" si="5"/>
        <v>5240</v>
      </c>
      <c r="O27" s="2"/>
    </row>
    <row r="28" spans="2:15" ht="12.75">
      <c r="B28" s="5"/>
      <c r="C28" s="5"/>
      <c r="D28" s="5">
        <v>3</v>
      </c>
      <c r="E28" s="7">
        <f t="shared" si="6"/>
        <v>-6155.67181252904</v>
      </c>
      <c r="F28" s="5"/>
      <c r="G28" s="5">
        <v>4</v>
      </c>
      <c r="H28" s="6">
        <f t="shared" si="0"/>
        <v>-5140</v>
      </c>
      <c r="I28" s="6"/>
      <c r="J28" s="6">
        <f t="shared" si="1"/>
        <v>5000</v>
      </c>
      <c r="K28" s="6">
        <f t="shared" si="2"/>
        <v>100</v>
      </c>
      <c r="L28" s="6">
        <f t="shared" si="3"/>
        <v>5000</v>
      </c>
      <c r="M28" s="6">
        <f t="shared" si="4"/>
        <v>0</v>
      </c>
      <c r="N28" s="6">
        <f t="shared" si="5"/>
        <v>5140</v>
      </c>
      <c r="O28" s="2"/>
    </row>
    <row r="29" spans="2:15" ht="12.75">
      <c r="B29" s="5"/>
      <c r="C29" s="5"/>
      <c r="D29" s="5">
        <v>4</v>
      </c>
      <c r="E29" s="7">
        <f t="shared" si="6"/>
        <v>-6155.67181252904</v>
      </c>
      <c r="F29" s="5"/>
      <c r="G29" s="5"/>
      <c r="H29" s="6"/>
      <c r="I29" s="6"/>
      <c r="J29" s="6"/>
      <c r="K29" s="6"/>
      <c r="L29" s="2"/>
      <c r="M29" s="2"/>
      <c r="N29" s="2"/>
      <c r="O29" s="2"/>
    </row>
    <row r="30" spans="2:15" ht="12.75">
      <c r="B30" s="5"/>
      <c r="C30" s="5"/>
      <c r="D30" s="5" t="s">
        <v>22</v>
      </c>
      <c r="E30" s="7">
        <f t="shared" si="6"/>
        <v>-6155.67181252904</v>
      </c>
      <c r="F30" s="5"/>
      <c r="G30" s="5" t="s">
        <v>17</v>
      </c>
      <c r="H30" s="10">
        <f>IRR(H8:H28)</f>
        <v>0.0246662718216698</v>
      </c>
      <c r="I30" s="6"/>
      <c r="J30" s="6"/>
      <c r="K30" s="6"/>
      <c r="L30" s="2"/>
      <c r="M30" s="2"/>
      <c r="N30" s="2"/>
      <c r="O30" s="2"/>
    </row>
    <row r="31" spans="2:15" ht="12.75">
      <c r="B31" s="5"/>
      <c r="C31" s="5"/>
      <c r="D31" s="5">
        <v>2</v>
      </c>
      <c r="E31" s="7">
        <f t="shared" si="6"/>
        <v>-6155.67181252904</v>
      </c>
      <c r="F31" s="5"/>
      <c r="G31" s="5"/>
      <c r="H31" s="6"/>
      <c r="I31" s="6"/>
      <c r="J31" s="6"/>
      <c r="K31" s="6"/>
      <c r="L31" s="2"/>
      <c r="M31" s="2"/>
      <c r="N31" s="2"/>
      <c r="O31" s="2"/>
    </row>
    <row r="32" spans="2:15" ht="12.75">
      <c r="B32" s="5"/>
      <c r="C32" s="5"/>
      <c r="D32" s="5">
        <v>3</v>
      </c>
      <c r="E32" s="7">
        <f t="shared" si="6"/>
        <v>-6155.67181252904</v>
      </c>
      <c r="F32" s="5"/>
      <c r="G32" s="5" t="s">
        <v>24</v>
      </c>
      <c r="H32" s="11">
        <f>(1+H30)^4-1</f>
        <v>0.10237603756343683</v>
      </c>
      <c r="I32" s="6"/>
      <c r="J32" s="6"/>
      <c r="K32" s="6"/>
      <c r="L32" s="2"/>
      <c r="M32" s="2"/>
      <c r="N32" s="2"/>
      <c r="O32" s="2"/>
    </row>
    <row r="33" spans="2:15" ht="12.75">
      <c r="B33" s="5"/>
      <c r="C33" s="5"/>
      <c r="D33" s="5">
        <v>4</v>
      </c>
      <c r="E33" s="7">
        <f t="shared" si="6"/>
        <v>-6155.67181252904</v>
      </c>
      <c r="F33" s="5"/>
      <c r="G33" s="5"/>
      <c r="H33" s="6"/>
      <c r="I33" s="6"/>
      <c r="J33" s="6"/>
      <c r="K33" s="6"/>
      <c r="L33" s="2"/>
      <c r="M33" s="2"/>
      <c r="N33" s="2"/>
      <c r="O33" s="2"/>
    </row>
    <row r="34" spans="2:15" ht="12.75">
      <c r="B34" s="5"/>
      <c r="C34" s="5"/>
      <c r="D34" s="5" t="s">
        <v>23</v>
      </c>
      <c r="E34" s="7">
        <f t="shared" si="6"/>
        <v>-6155.67181252904</v>
      </c>
      <c r="F34" s="5"/>
      <c r="G34" s="5"/>
      <c r="H34" s="6"/>
      <c r="I34" s="6"/>
      <c r="J34" s="6"/>
      <c r="K34" s="6"/>
      <c r="L34" s="2"/>
      <c r="M34" s="2"/>
      <c r="N34" s="2"/>
      <c r="O34" s="2"/>
    </row>
    <row r="35" spans="2:15" ht="12.75">
      <c r="B35" s="5"/>
      <c r="C35" s="5"/>
      <c r="D35" s="5">
        <v>2</v>
      </c>
      <c r="E35" s="7">
        <f t="shared" si="6"/>
        <v>-6155.67181252904</v>
      </c>
      <c r="F35" s="5"/>
      <c r="G35" s="5"/>
      <c r="H35" s="6"/>
      <c r="I35" s="6"/>
      <c r="J35" s="6"/>
      <c r="K35" s="6"/>
      <c r="L35" s="2"/>
      <c r="M35" s="2"/>
      <c r="N35" s="2"/>
      <c r="O35" s="2"/>
    </row>
    <row r="36" spans="2:15" ht="12.75">
      <c r="B36" s="5"/>
      <c r="C36" s="5"/>
      <c r="D36" s="5">
        <v>3</v>
      </c>
      <c r="E36" s="7">
        <f t="shared" si="6"/>
        <v>-6155.67181252904</v>
      </c>
      <c r="F36" s="5"/>
      <c r="G36" s="5"/>
      <c r="H36" s="6"/>
      <c r="I36" s="6"/>
      <c r="J36" s="6"/>
      <c r="K36" s="6"/>
      <c r="L36" s="2"/>
      <c r="M36" s="2"/>
      <c r="N36" s="2"/>
      <c r="O36" s="2"/>
    </row>
    <row r="37" spans="2:15" ht="12.75">
      <c r="B37" s="5"/>
      <c r="C37" s="5"/>
      <c r="D37" s="5">
        <v>4</v>
      </c>
      <c r="E37" s="7">
        <f t="shared" si="6"/>
        <v>-6155.67181252904</v>
      </c>
      <c r="F37" s="5"/>
      <c r="G37" s="5"/>
      <c r="H37" s="6"/>
      <c r="I37" s="6"/>
      <c r="J37" s="6"/>
      <c r="K37" s="6"/>
      <c r="L37" s="2"/>
      <c r="M37" s="2"/>
      <c r="N37" s="2"/>
      <c r="O37" s="2"/>
    </row>
    <row r="38" spans="2:15" ht="12.75">
      <c r="B38" s="5"/>
      <c r="C38" s="5"/>
      <c r="D38" s="5"/>
      <c r="E38" s="5"/>
      <c r="F38" s="5"/>
      <c r="G38" s="5"/>
      <c r="H38" s="6"/>
      <c r="I38" s="6"/>
      <c r="J38" s="6"/>
      <c r="K38" s="6"/>
      <c r="L38" s="2"/>
      <c r="M38" s="2"/>
      <c r="N38" s="2"/>
      <c r="O38" s="2"/>
    </row>
    <row r="39" spans="2:15" ht="12.75">
      <c r="B39" s="5"/>
      <c r="C39" s="5"/>
      <c r="D39" s="5" t="s">
        <v>17</v>
      </c>
      <c r="E39" s="8">
        <f>IRR(E17:E37)</f>
        <v>0.02440863960527066</v>
      </c>
      <c r="F39" s="5"/>
      <c r="G39" s="5"/>
      <c r="H39" s="6"/>
      <c r="I39" s="6"/>
      <c r="J39" s="6"/>
      <c r="K39" s="6"/>
      <c r="L39" s="2"/>
      <c r="M39" s="2"/>
      <c r="N39" s="2"/>
      <c r="O39" s="2"/>
    </row>
    <row r="40" spans="2:15" ht="12.75">
      <c r="B40" s="5"/>
      <c r="C40" s="5"/>
      <c r="D40" s="5"/>
      <c r="E40" s="5"/>
      <c r="F40" s="5"/>
      <c r="G40" s="5"/>
      <c r="H40" s="6"/>
      <c r="I40" s="6"/>
      <c r="J40" s="6"/>
      <c r="K40" s="6"/>
      <c r="L40" s="2"/>
      <c r="M40" s="2"/>
      <c r="N40" s="2"/>
      <c r="O40" s="2"/>
    </row>
    <row r="41" spans="2:15" ht="12.75">
      <c r="B41" s="5"/>
      <c r="C41" s="5"/>
      <c r="D41" s="5"/>
      <c r="E41" s="5"/>
      <c r="F41" s="5"/>
      <c r="G41" s="5"/>
      <c r="H41" s="6"/>
      <c r="I41" s="6"/>
      <c r="J41" s="6"/>
      <c r="K41" s="6"/>
      <c r="L41" s="2"/>
      <c r="M41" s="2"/>
      <c r="N41" s="2"/>
      <c r="O41" s="2"/>
    </row>
    <row r="42" spans="2:15" ht="12.75">
      <c r="B42" s="5"/>
      <c r="C42" s="5"/>
      <c r="D42" s="5"/>
      <c r="E42" s="5"/>
      <c r="F42" s="5"/>
      <c r="G42" s="5"/>
      <c r="H42" s="6"/>
      <c r="I42" s="6"/>
      <c r="J42" s="6"/>
      <c r="K42" s="6"/>
      <c r="L42" s="2"/>
      <c r="M42" s="2"/>
      <c r="N42" s="2"/>
      <c r="O42" s="2"/>
    </row>
    <row r="43" spans="2:15" ht="12.75">
      <c r="B43" s="5"/>
      <c r="C43" s="5"/>
      <c r="D43" s="5"/>
      <c r="E43" s="5"/>
      <c r="F43" s="5"/>
      <c r="G43" s="5"/>
      <c r="H43" s="6"/>
      <c r="I43" s="6"/>
      <c r="J43" s="6"/>
      <c r="K43" s="6"/>
      <c r="L43" s="2"/>
      <c r="M43" s="2"/>
      <c r="N43" s="2"/>
      <c r="O43" s="2"/>
    </row>
    <row r="44" spans="2:15" ht="12.75">
      <c r="B44" s="5"/>
      <c r="C44" s="5"/>
      <c r="D44" s="5"/>
      <c r="E44" s="5"/>
      <c r="F44" s="5"/>
      <c r="G44" s="5"/>
      <c r="H44" s="6"/>
      <c r="I44" s="6"/>
      <c r="J44" s="6"/>
      <c r="K44" s="6"/>
      <c r="L44" s="2"/>
      <c r="M44" s="2"/>
      <c r="N44" s="2"/>
      <c r="O44" s="2"/>
    </row>
    <row r="45" spans="2:15" ht="12.75">
      <c r="B45" s="5"/>
      <c r="C45" s="5"/>
      <c r="D45" s="5"/>
      <c r="E45" s="5"/>
      <c r="F45" s="5"/>
      <c r="G45" s="5"/>
      <c r="H45" s="6"/>
      <c r="I45" s="6"/>
      <c r="J45" s="6"/>
      <c r="K45" s="6"/>
      <c r="L45" s="2"/>
      <c r="M45" s="2"/>
      <c r="N45" s="2"/>
      <c r="O45" s="2"/>
    </row>
    <row r="46" spans="2:15" ht="12.75">
      <c r="B46" s="5"/>
      <c r="C46" s="5"/>
      <c r="D46" s="5"/>
      <c r="E46" s="5"/>
      <c r="F46" s="5"/>
      <c r="G46" s="5"/>
      <c r="H46" s="6"/>
      <c r="I46" s="6"/>
      <c r="J46" s="6"/>
      <c r="K46" s="6"/>
      <c r="L46" s="2"/>
      <c r="M46" s="2"/>
      <c r="N46" s="2"/>
      <c r="O46" s="2"/>
    </row>
    <row r="47" spans="2:15" ht="12.75">
      <c r="B47" s="5"/>
      <c r="C47" s="5"/>
      <c r="D47" s="5"/>
      <c r="E47" s="5"/>
      <c r="F47" s="5"/>
      <c r="G47" s="5"/>
      <c r="H47" s="6"/>
      <c r="I47" s="6"/>
      <c r="J47" s="6"/>
      <c r="K47" s="6"/>
      <c r="L47" s="2"/>
      <c r="M47" s="2"/>
      <c r="N47" s="2"/>
      <c r="O47" s="2"/>
    </row>
    <row r="48" spans="2:15" ht="12.75">
      <c r="B48" s="5"/>
      <c r="C48" s="5"/>
      <c r="D48" s="5"/>
      <c r="E48" s="5"/>
      <c r="F48" s="5"/>
      <c r="G48" s="5"/>
      <c r="H48" s="6"/>
      <c r="I48" s="6"/>
      <c r="J48" s="6"/>
      <c r="K48" s="6"/>
      <c r="L48" s="2"/>
      <c r="M48" s="2"/>
      <c r="N48" s="2"/>
      <c r="O48" s="2"/>
    </row>
    <row r="49" spans="2:15" ht="12.75">
      <c r="B49" s="5"/>
      <c r="C49" s="5"/>
      <c r="D49" s="5"/>
      <c r="E49" s="5"/>
      <c r="F49" s="5"/>
      <c r="G49" s="5"/>
      <c r="H49" s="6"/>
      <c r="I49" s="6"/>
      <c r="J49" s="6"/>
      <c r="K49" s="6"/>
      <c r="L49" s="2"/>
      <c r="M49" s="2"/>
      <c r="N49" s="2"/>
      <c r="O49" s="2"/>
    </row>
    <row r="50" spans="2:15" ht="12.75">
      <c r="B50" s="5"/>
      <c r="C50" s="5"/>
      <c r="D50" s="5"/>
      <c r="E50" s="5"/>
      <c r="F50" s="5"/>
      <c r="G50" s="5"/>
      <c r="H50" s="6"/>
      <c r="I50" s="6"/>
      <c r="J50" s="6"/>
      <c r="K50" s="6"/>
      <c r="L50" s="2"/>
      <c r="M50" s="2"/>
      <c r="N50" s="2"/>
      <c r="O50" s="2"/>
    </row>
    <row r="51" spans="2:15" ht="12.75">
      <c r="B51" s="5"/>
      <c r="C51" s="5"/>
      <c r="D51" s="5"/>
      <c r="E51" s="5"/>
      <c r="F51" s="5"/>
      <c r="G51" s="5"/>
      <c r="H51" s="6"/>
      <c r="I51" s="6"/>
      <c r="J51" s="6"/>
      <c r="K51" s="6"/>
      <c r="L51" s="2"/>
      <c r="M51" s="2"/>
      <c r="N51" s="2"/>
      <c r="O51" s="2"/>
    </row>
    <row r="52" spans="2:11" ht="12.75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2.7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2.7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2.7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2.7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2.7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2.7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2.7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2.7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2.7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2.7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2.7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2.7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2.7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2.7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2.7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2.7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2.7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2.7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2.7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2.7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2.7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2.7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2.7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2.7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2.7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2.7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2.7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2.7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2.7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2.7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2.7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2.7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2.7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2.7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2.7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2.7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2.75"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2:11" ht="12.75"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2:11" ht="12.75"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2:11" ht="12.75"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2:11" ht="12.75"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2:11" ht="12.75"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2:11" ht="12.75"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2:11" ht="12.75"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2:11" ht="12.75"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2:11" ht="12.75"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2:11" ht="12.75"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2:11" ht="12.75"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2.75"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2.75"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2.75"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12.75"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2.75"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2.75"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2.75"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2.75"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2.75"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2.75"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2:11" ht="12.75">
      <c r="B111" s="5"/>
      <c r="C111" s="5"/>
      <c r="D111" s="5"/>
      <c r="E111" s="5"/>
      <c r="F111" s="5"/>
      <c r="G111" s="5"/>
      <c r="H111" s="5"/>
      <c r="I111" s="5"/>
      <c r="J111" s="5"/>
      <c r="K111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11.421875" defaultRowHeight="12.75"/>
  <cols>
    <col min="1" max="1" width="35.8515625" style="0" customWidth="1"/>
    <col min="2" max="2" width="13.421875" style="0" bestFit="1" customWidth="1"/>
    <col min="4" max="4" width="15.8515625" style="0" bestFit="1" customWidth="1"/>
    <col min="5" max="5" width="12.421875" style="0" bestFit="1" customWidth="1"/>
  </cols>
  <sheetData>
    <row r="1" spans="1:10" ht="14.25" customHeight="1">
      <c r="A1" s="1" t="s">
        <v>38</v>
      </c>
      <c r="B1" s="14"/>
      <c r="C1" s="14"/>
      <c r="D1" s="14"/>
      <c r="E1" s="14"/>
      <c r="F1" s="14"/>
      <c r="G1" s="14"/>
      <c r="H1" s="14"/>
      <c r="J1" s="2"/>
    </row>
    <row r="2" ht="12.75">
      <c r="J2" s="15"/>
    </row>
    <row r="3" spans="1:10" ht="12.75">
      <c r="A3" t="s">
        <v>39</v>
      </c>
      <c r="B3" s="16">
        <v>170000</v>
      </c>
      <c r="D3" s="25"/>
      <c r="J3" s="15"/>
    </row>
    <row r="4" spans="1:10" ht="12.75">
      <c r="A4" t="s">
        <v>42</v>
      </c>
      <c r="B4" s="17">
        <v>0.12</v>
      </c>
      <c r="J4" s="15"/>
    </row>
    <row r="5" spans="1:10" ht="12.75">
      <c r="A5" t="s">
        <v>41</v>
      </c>
      <c r="B5" s="16">
        <v>37850.558290813045</v>
      </c>
      <c r="C5" s="16"/>
      <c r="D5" s="24"/>
      <c r="J5" s="2"/>
    </row>
    <row r="6" spans="1:10" ht="12.75">
      <c r="A6" t="s">
        <v>43</v>
      </c>
      <c r="B6" s="18">
        <f>B3/6</f>
        <v>28333.333333333332</v>
      </c>
      <c r="J6" s="2"/>
    </row>
    <row r="7" spans="1:10" ht="12.75">
      <c r="A7" t="s">
        <v>40</v>
      </c>
      <c r="B7" s="17">
        <v>0.3</v>
      </c>
      <c r="E7" s="23"/>
      <c r="J7" s="2"/>
    </row>
    <row r="8" ht="12.75">
      <c r="J8" s="2"/>
    </row>
    <row r="9" spans="1:10" ht="12.75">
      <c r="A9" t="s">
        <v>54</v>
      </c>
      <c r="B9" s="20">
        <f>B4*(1-B7)</f>
        <v>0.08399999999999999</v>
      </c>
      <c r="J9" s="2"/>
    </row>
    <row r="10" ht="12.75">
      <c r="J10" s="2"/>
    </row>
    <row r="11" spans="2:10" ht="12.75">
      <c r="B11" s="17"/>
      <c r="J11" s="2"/>
    </row>
    <row r="12" spans="1:10" ht="12.75">
      <c r="A12" t="s">
        <v>44</v>
      </c>
      <c r="B12">
        <v>0</v>
      </c>
      <c r="C12">
        <v>1</v>
      </c>
      <c r="D12">
        <v>2</v>
      </c>
      <c r="E12">
        <v>3</v>
      </c>
      <c r="F12">
        <v>4</v>
      </c>
      <c r="G12">
        <v>5</v>
      </c>
      <c r="H12">
        <v>6</v>
      </c>
      <c r="J12" s="2"/>
    </row>
    <row r="13" spans="1:10" ht="12.75">
      <c r="A13" s="19"/>
      <c r="J13" s="2"/>
    </row>
    <row r="14" spans="1:10" ht="12.75">
      <c r="A14" s="19" t="s">
        <v>45</v>
      </c>
      <c r="J14" s="2"/>
    </row>
    <row r="15" spans="1:10" ht="12.75">
      <c r="A15" t="s">
        <v>46</v>
      </c>
      <c r="B15" s="18">
        <f aca="true" t="shared" si="0" ref="B15:G15">-$B$5*(1-$B$7)</f>
        <v>-26495.39080356913</v>
      </c>
      <c r="C15" s="18">
        <f t="shared" si="0"/>
        <v>-26495.39080356913</v>
      </c>
      <c r="D15" s="18">
        <f t="shared" si="0"/>
        <v>-26495.39080356913</v>
      </c>
      <c r="E15" s="18">
        <f t="shared" si="0"/>
        <v>-26495.39080356913</v>
      </c>
      <c r="F15" s="18">
        <f t="shared" si="0"/>
        <v>-26495.39080356913</v>
      </c>
      <c r="G15" s="18">
        <f t="shared" si="0"/>
        <v>-26495.39080356913</v>
      </c>
      <c r="H15" s="18"/>
      <c r="J15" s="2"/>
    </row>
    <row r="16" spans="1:10" ht="12.75">
      <c r="A16" s="19"/>
      <c r="B16" s="16"/>
      <c r="C16" s="16"/>
      <c r="D16" s="16"/>
      <c r="E16" s="16"/>
      <c r="F16" s="16"/>
      <c r="G16" s="16"/>
      <c r="H16" s="16"/>
      <c r="J16" s="2"/>
    </row>
    <row r="17" spans="1:10" ht="12.75">
      <c r="A17" s="19" t="s">
        <v>47</v>
      </c>
      <c r="B17" s="16"/>
      <c r="C17" s="16"/>
      <c r="D17" s="16"/>
      <c r="E17" s="16"/>
      <c r="F17" s="16"/>
      <c r="G17" s="16"/>
      <c r="H17" s="16"/>
      <c r="J17" s="2"/>
    </row>
    <row r="18" spans="1:10" ht="12.75">
      <c r="A18" t="s">
        <v>39</v>
      </c>
      <c r="B18" s="16">
        <f>-B3</f>
        <v>-170000</v>
      </c>
      <c r="C18" s="16"/>
      <c r="D18" s="16"/>
      <c r="E18" s="16"/>
      <c r="F18" s="16"/>
      <c r="G18" s="16"/>
      <c r="H18" s="16"/>
      <c r="J18" s="2"/>
    </row>
    <row r="19" spans="1:10" ht="12.75">
      <c r="A19" t="s">
        <v>48</v>
      </c>
      <c r="B19" s="16"/>
      <c r="C19" s="18">
        <f aca="true" t="shared" si="1" ref="C19:H19">$B$6*$B$7</f>
        <v>8500</v>
      </c>
      <c r="D19" s="18">
        <f t="shared" si="1"/>
        <v>8500</v>
      </c>
      <c r="E19" s="18">
        <f t="shared" si="1"/>
        <v>8500</v>
      </c>
      <c r="F19" s="18">
        <f t="shared" si="1"/>
        <v>8500</v>
      </c>
      <c r="G19" s="18">
        <f t="shared" si="1"/>
        <v>8500</v>
      </c>
      <c r="H19" s="18">
        <f t="shared" si="1"/>
        <v>8500</v>
      </c>
      <c r="J19" s="2"/>
    </row>
    <row r="20" spans="1:10" ht="12.75">
      <c r="A20" t="s">
        <v>49</v>
      </c>
      <c r="B20" s="16">
        <f>B18+B19</f>
        <v>-170000</v>
      </c>
      <c r="C20" s="16">
        <f aca="true" t="shared" si="2" ref="C20:H20">C18+C19</f>
        <v>8500</v>
      </c>
      <c r="D20" s="16">
        <f t="shared" si="2"/>
        <v>8500</v>
      </c>
      <c r="E20" s="16">
        <f t="shared" si="2"/>
        <v>8500</v>
      </c>
      <c r="F20" s="16">
        <f t="shared" si="2"/>
        <v>8500</v>
      </c>
      <c r="G20" s="16">
        <f t="shared" si="2"/>
        <v>8500</v>
      </c>
      <c r="H20" s="16">
        <f t="shared" si="2"/>
        <v>8500</v>
      </c>
      <c r="J20" s="2"/>
    </row>
    <row r="21" ht="12.75">
      <c r="J21" s="2"/>
    </row>
    <row r="22" spans="1:10" ht="12.75">
      <c r="A22" s="19" t="s">
        <v>50</v>
      </c>
      <c r="J22" s="2"/>
    </row>
    <row r="23" spans="1:10" ht="12.75">
      <c r="A23" t="s">
        <v>53</v>
      </c>
      <c r="B23" s="16">
        <f aca="true" t="shared" si="3" ref="B23:H23">B15-B20</f>
        <v>143504.60919643086</v>
      </c>
      <c r="C23" s="16">
        <f t="shared" si="3"/>
        <v>-34995.39080356913</v>
      </c>
      <c r="D23" s="16">
        <f t="shared" si="3"/>
        <v>-34995.39080356913</v>
      </c>
      <c r="E23" s="16">
        <f t="shared" si="3"/>
        <v>-34995.39080356913</v>
      </c>
      <c r="F23" s="16">
        <f t="shared" si="3"/>
        <v>-34995.39080356913</v>
      </c>
      <c r="G23" s="16">
        <f t="shared" si="3"/>
        <v>-34995.39080356913</v>
      </c>
      <c r="H23" s="16">
        <f t="shared" si="3"/>
        <v>-8500</v>
      </c>
      <c r="J23" s="2"/>
    </row>
    <row r="24" ht="12.75">
      <c r="J24" s="2"/>
    </row>
    <row r="25" spans="1:10" ht="12.75">
      <c r="A25" t="s">
        <v>51</v>
      </c>
      <c r="B25" s="20">
        <f>IRR(B23:H23,0)</f>
        <v>0.08400004428993424</v>
      </c>
      <c r="J25" s="2"/>
    </row>
    <row r="26" spans="4:10" ht="12.75">
      <c r="D26" s="2"/>
      <c r="J26" s="2"/>
    </row>
    <row r="27" spans="1:10" ht="12.75">
      <c r="A27" t="s">
        <v>52</v>
      </c>
      <c r="B27" s="2" t="str">
        <f>IF(B25&lt;(1-B7)*B4,"Lease","Kjøp")</f>
        <v>Kjøp</v>
      </c>
      <c r="J27" s="2"/>
    </row>
    <row r="28" ht="12.75">
      <c r="J28" s="2"/>
    </row>
    <row r="29" ht="12.75">
      <c r="B29" s="21"/>
    </row>
    <row r="30" ht="12.75">
      <c r="A30" s="22" t="s">
        <v>55</v>
      </c>
    </row>
    <row r="31" spans="1:2" ht="12.75">
      <c r="A31" t="s">
        <v>66</v>
      </c>
      <c r="B31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2" width="12.28125" style="0" customWidth="1"/>
    <col min="3" max="3" width="8.7109375" style="0" customWidth="1"/>
    <col min="4" max="4" width="10.28125" style="0" customWidth="1"/>
    <col min="5" max="18" width="8.7109375" style="0" customWidth="1"/>
  </cols>
  <sheetData>
    <row r="1" ht="12.75">
      <c r="A1" s="1" t="s">
        <v>56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t="s">
        <v>57</v>
      </c>
      <c r="B3" s="26">
        <v>10000</v>
      </c>
      <c r="C3" s="2"/>
      <c r="D3" s="2"/>
      <c r="E3" s="2"/>
      <c r="F3" s="2"/>
      <c r="G3" s="2"/>
      <c r="H3" s="2"/>
      <c r="I3" s="2"/>
      <c r="J3" s="2"/>
    </row>
    <row r="4" spans="1:10" ht="12.75">
      <c r="A4" t="s">
        <v>58</v>
      </c>
      <c r="B4" s="3">
        <v>0.08</v>
      </c>
      <c r="C4" s="2"/>
      <c r="D4" s="2"/>
      <c r="E4" s="2"/>
      <c r="F4" s="2"/>
      <c r="G4" s="2"/>
      <c r="H4" s="2"/>
      <c r="I4" s="2"/>
      <c r="J4" s="2"/>
    </row>
    <row r="5" spans="1:10" ht="12.75">
      <c r="A5" t="s">
        <v>59</v>
      </c>
      <c r="B5" s="26">
        <v>9480</v>
      </c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2:10" ht="12.75">
      <c r="B8" s="28">
        <v>0</v>
      </c>
      <c r="C8" s="28">
        <v>1</v>
      </c>
      <c r="D8" s="28">
        <v>2</v>
      </c>
      <c r="E8" s="28">
        <v>3</v>
      </c>
      <c r="F8" s="28">
        <v>4</v>
      </c>
      <c r="G8" s="28">
        <v>5</v>
      </c>
      <c r="H8" s="28"/>
      <c r="I8" s="29" t="s">
        <v>60</v>
      </c>
      <c r="J8" s="28"/>
    </row>
    <row r="9" spans="2:10" ht="12.75">
      <c r="B9" s="30">
        <f>-$B$5</f>
        <v>-9480</v>
      </c>
      <c r="C9" s="28">
        <f>$B$3*$B$4</f>
        <v>800</v>
      </c>
      <c r="D9" s="28">
        <f>$B$3*$B$4</f>
        <v>800</v>
      </c>
      <c r="E9" s="28">
        <f>$B$3*$B$4</f>
        <v>800</v>
      </c>
      <c r="F9" s="28">
        <f>$B$3*$B$4</f>
        <v>800</v>
      </c>
      <c r="G9" s="30">
        <f>$B$3*$B$4+B3</f>
        <v>10800</v>
      </c>
      <c r="H9" s="28"/>
      <c r="I9" s="31">
        <f>IRR(B9:G9)</f>
        <v>0.09349008915308782</v>
      </c>
      <c r="J9" s="28"/>
    </row>
    <row r="10" spans="2:10" ht="12.75">
      <c r="B10" s="28"/>
      <c r="C10" s="28"/>
      <c r="D10" s="28"/>
      <c r="E10" s="28"/>
      <c r="F10" s="28"/>
      <c r="G10" s="28"/>
      <c r="H10" s="28"/>
      <c r="I10" s="28"/>
      <c r="J10" s="28"/>
    </row>
    <row r="11" spans="2:10" ht="15.75">
      <c r="B11" s="32" t="s">
        <v>61</v>
      </c>
      <c r="C11" s="28">
        <f>C9/(1+$I$9)^C8</f>
        <v>731.6024241423194</v>
      </c>
      <c r="D11" s="28">
        <f>D9/(1+$I$9)^D8</f>
        <v>669.0526337636477</v>
      </c>
      <c r="E11" s="28">
        <f>E9/(1+$I$9)^E8</f>
        <v>611.8506609253601</v>
      </c>
      <c r="F11" s="28">
        <f>F9/(1+$I$9)^F8</f>
        <v>559.5392834325921</v>
      </c>
      <c r="G11" s="28">
        <f>G9/(1+$I$9)^G8</f>
        <v>6907.954997736125</v>
      </c>
      <c r="H11" s="28"/>
      <c r="I11" s="28" t="s">
        <v>63</v>
      </c>
      <c r="J11" s="28"/>
    </row>
    <row r="12" spans="2:10" ht="12.75">
      <c r="B12" s="28" t="s">
        <v>62</v>
      </c>
      <c r="C12" s="28">
        <f>-C11/$B$9</f>
        <v>0.07717325149180584</v>
      </c>
      <c r="D12" s="28">
        <f>-D11/$B$9</f>
        <v>0.07057517233793752</v>
      </c>
      <c r="E12" s="28">
        <f>-E11/$B$9</f>
        <v>0.06454120895837132</v>
      </c>
      <c r="F12" s="28">
        <f>-F11/$B$9</f>
        <v>0.05902313116377554</v>
      </c>
      <c r="G12" s="28">
        <f>-G11/$B$9</f>
        <v>0.7286872360481145</v>
      </c>
      <c r="H12" s="28"/>
      <c r="I12" s="35">
        <f>SUMPRODUCT(C8:G8,C12:G12)</f>
        <v>4.291475927938469</v>
      </c>
      <c r="J12" s="28"/>
    </row>
    <row r="13" spans="2:10" ht="12.75">
      <c r="B13" s="28"/>
      <c r="C13" s="28"/>
      <c r="D13" s="28"/>
      <c r="E13" s="28"/>
      <c r="F13" s="28"/>
      <c r="G13" s="28"/>
      <c r="H13" s="28"/>
      <c r="I13" s="28"/>
      <c r="J13" s="28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2:10" ht="12.75">
      <c r="B15" s="33"/>
      <c r="C15" s="2"/>
      <c r="D15" s="2"/>
      <c r="E15" s="2"/>
      <c r="F15" s="2"/>
      <c r="G15" s="2"/>
      <c r="H15" s="2"/>
      <c r="I15" s="2"/>
      <c r="J15" s="2"/>
    </row>
    <row r="16" spans="2:10" ht="12.75"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34"/>
      <c r="B17" s="28"/>
      <c r="C17" s="28"/>
      <c r="D17" s="28"/>
      <c r="E17" s="28"/>
      <c r="F17" s="28"/>
      <c r="G17" s="28"/>
      <c r="H17" s="28"/>
      <c r="I17" s="28"/>
      <c r="J17" s="28"/>
    </row>
    <row r="18" ht="12.75">
      <c r="A18" s="34"/>
    </row>
    <row r="19" ht="12.75">
      <c r="A19" s="34"/>
    </row>
    <row r="20" ht="12.75">
      <c r="A20" s="34"/>
    </row>
    <row r="21" ht="12.75">
      <c r="A21" s="34"/>
    </row>
    <row r="22" ht="12.75">
      <c r="A22" s="34"/>
    </row>
    <row r="23" ht="12.75">
      <c r="A23" s="34"/>
    </row>
    <row r="24" spans="2:10" ht="12.75">
      <c r="B24" s="2"/>
      <c r="C24" s="2"/>
      <c r="D24" s="2"/>
      <c r="E24" s="2"/>
      <c r="F24" s="27"/>
      <c r="G24" s="2"/>
      <c r="H24" s="2"/>
      <c r="I24" s="2"/>
      <c r="J24" s="2"/>
    </row>
    <row r="25" spans="2:10" ht="12.75">
      <c r="B25" s="2"/>
      <c r="C25" s="2"/>
      <c r="D25" s="2"/>
      <c r="E25" s="2"/>
      <c r="F25" s="2"/>
      <c r="G25" s="2"/>
      <c r="H25" s="2"/>
      <c r="I25" s="2"/>
      <c r="J25" s="2"/>
    </row>
    <row r="26" spans="2:10" ht="12.75">
      <c r="B26" s="2"/>
      <c r="C26" s="2"/>
      <c r="D26" s="2"/>
      <c r="E26" s="2"/>
      <c r="F26" s="2"/>
      <c r="G26" s="2"/>
      <c r="H26" s="2"/>
      <c r="I26" s="2"/>
      <c r="J26" s="2"/>
    </row>
    <row r="27" spans="2:10" ht="12.75">
      <c r="B27" s="2"/>
      <c r="C27" s="2"/>
      <c r="D27" s="2"/>
      <c r="E27" s="2"/>
      <c r="F27" s="2"/>
      <c r="G27" s="2"/>
      <c r="H27" s="2"/>
      <c r="I27" s="2"/>
      <c r="J27" s="2"/>
    </row>
    <row r="28" spans="2:10" ht="12.75">
      <c r="B28" s="2"/>
      <c r="C28" s="2"/>
      <c r="D28" s="2"/>
      <c r="E28" s="2"/>
      <c r="F28" s="2"/>
      <c r="G28" s="2"/>
      <c r="H28" s="2"/>
      <c r="I28" s="2"/>
      <c r="J28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</dc:creator>
  <cp:keywords/>
  <dc:description/>
  <cp:lastModifiedBy>TOH</cp:lastModifiedBy>
  <dcterms:created xsi:type="dcterms:W3CDTF">2006-08-13T09:38:12Z</dcterms:created>
  <dcterms:modified xsi:type="dcterms:W3CDTF">2007-03-27T17:22:09Z</dcterms:modified>
  <cp:category/>
  <cp:version/>
  <cp:contentType/>
  <cp:contentStatus/>
</cp:coreProperties>
</file>